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825"/>
  </bookViews>
  <sheets>
    <sheet name="Tarif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6" i="1" l="1"/>
  <c r="C35" i="1"/>
  <c r="C34" i="1"/>
  <c r="D42" i="1" l="1"/>
  <c r="B37" i="1"/>
  <c r="B50" i="1" l="1"/>
  <c r="A65" i="1"/>
  <c r="B51" i="1"/>
  <c r="A66" i="1" l="1"/>
  <c r="A30" i="1"/>
  <c r="B67" i="1" l="1"/>
  <c r="B71" i="1"/>
  <c r="D36" i="1" s="1"/>
  <c r="B72" i="1"/>
  <c r="D35" i="1" s="1"/>
  <c r="B68" i="1"/>
  <c r="B73" i="1"/>
  <c r="D34" i="1" s="1"/>
  <c r="B69" i="1"/>
  <c r="C11" i="1"/>
  <c r="C43" i="1"/>
  <c r="D43" i="1" s="1"/>
  <c r="E42" i="1"/>
  <c r="E35" i="1" l="1"/>
  <c r="E34" i="1"/>
  <c r="E36" i="1"/>
  <c r="E43" i="1"/>
  <c r="E44" i="1" s="1"/>
  <c r="D37" i="1" l="1"/>
  <c r="E37" i="1" s="1"/>
  <c r="E38" i="1" s="1"/>
</calcChain>
</file>

<file path=xl/comments1.xml><?xml version="1.0" encoding="utf-8"?>
<comments xmlns="http://schemas.openxmlformats.org/spreadsheetml/2006/main">
  <authors>
    <author>Weibel Xaver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kitAdmin-Support:</t>
        </r>
        <r>
          <rPr>
            <sz val="9"/>
            <color indexed="81"/>
            <rFont val="Tahoma"/>
            <family val="2"/>
          </rPr>
          <t xml:space="preserve">
Blaue Felder werden durch kitAdmin gesetzt. </t>
        </r>
        <r>
          <rPr>
            <b/>
            <sz val="9"/>
            <color indexed="81"/>
            <rFont val="Tahoma"/>
            <family val="2"/>
          </rPr>
          <t>Nicht anpassen!</t>
        </r>
      </text>
    </comment>
  </commentList>
</comments>
</file>

<file path=xl/sharedStrings.xml><?xml version="1.0" encoding="utf-8"?>
<sst xmlns="http://schemas.openxmlformats.org/spreadsheetml/2006/main" count="103" uniqueCount="70">
  <si>
    <t>Standard Parameter</t>
  </si>
  <si>
    <t>Stammdaten</t>
  </si>
  <si>
    <t>Vorname</t>
  </si>
  <si>
    <t>Name</t>
  </si>
  <si>
    <t>Geburtsdatum</t>
  </si>
  <si>
    <t>Anzahl Geschwister</t>
  </si>
  <si>
    <t>Pauschale</t>
  </si>
  <si>
    <t>Von</t>
  </si>
  <si>
    <t>Bis</t>
  </si>
  <si>
    <t>Anteil Monat</t>
  </si>
  <si>
    <t>Pensum</t>
  </si>
  <si>
    <t>Verpflegungen pro Wochen</t>
  </si>
  <si>
    <t>Zusatztag</t>
  </si>
  <si>
    <t>Datum</t>
  </si>
  <si>
    <t>Verpflegung</t>
  </si>
  <si>
    <t>Spezifische Parameter</t>
  </si>
  <si>
    <t>Bezeichnung</t>
  </si>
  <si>
    <t>Wert</t>
  </si>
  <si>
    <t>Resultate</t>
  </si>
  <si>
    <t>Pauschale Titel</t>
  </si>
  <si>
    <t>Titel</t>
  </si>
  <si>
    <t>Pauschale Rechnungspositionen</t>
  </si>
  <si>
    <t>Art</t>
  </si>
  <si>
    <t>Anzahl</t>
  </si>
  <si>
    <t>Betrag in CHF pro Einheit</t>
  </si>
  <si>
    <t>Totalbetrag in CHF</t>
  </si>
  <si>
    <t>Betreuung</t>
  </si>
  <si>
    <t>Total</t>
  </si>
  <si>
    <t>Berechnungen</t>
  </si>
  <si>
    <t>Hans</t>
  </si>
  <si>
    <t>Muster</t>
  </si>
  <si>
    <t>Variablen</t>
  </si>
  <si>
    <t>Woche pro Monat</t>
  </si>
  <si>
    <t>Betreuungsgutschein in CHF</t>
  </si>
  <si>
    <t>Kindergarten</t>
  </si>
  <si>
    <t>Betreuungsfaktor</t>
  </si>
  <si>
    <t>Vollkosten in CHF</t>
  </si>
  <si>
    <t>Standardwert</t>
  </si>
  <si>
    <t>Frühstück</t>
  </si>
  <si>
    <t>Vormittag Verpflegung</t>
  </si>
  <si>
    <t>Mittagessen</t>
  </si>
  <si>
    <t>Nachmittag Verpflegung</t>
  </si>
  <si>
    <t>Abendessen</t>
  </si>
  <si>
    <t>Tagespensum</t>
  </si>
  <si>
    <t>Montag</t>
  </si>
  <si>
    <t>Dienstag</t>
  </si>
  <si>
    <t>Mittwoch</t>
  </si>
  <si>
    <t>Donnerstag</t>
  </si>
  <si>
    <t>Freitag</t>
  </si>
  <si>
    <t>Samstag</t>
  </si>
  <si>
    <t>Sonntag</t>
  </si>
  <si>
    <t>Zusatztag Rechnungspositionen</t>
  </si>
  <si>
    <t>Tarif 3/4 Tag</t>
  </si>
  <si>
    <t>Tarif 1/2 Tag</t>
  </si>
  <si>
    <t>Kinder ab 18 Monaten inkl. Verpflegung</t>
  </si>
  <si>
    <t>Kinder bis 18 Monaten inkl. Verpflegung</t>
  </si>
  <si>
    <t>Tarif A</t>
  </si>
  <si>
    <t>Tarif B</t>
  </si>
  <si>
    <t>Tarif C</t>
  </si>
  <si>
    <t>Tarif 1/1 Tag</t>
  </si>
  <si>
    <t>Tarifkategorie</t>
  </si>
  <si>
    <t>Kind ab 18 Monaten</t>
  </si>
  <si>
    <t>Betreuungsgebühr Ganzer Tag inkl. Verpflegung</t>
  </si>
  <si>
    <t>Betreuungsgebühr 3/4 Tag inkl. Verpflegung</t>
  </si>
  <si>
    <t>Betreuungsgebühr 1/2 Tag ohne Verpflegung</t>
  </si>
  <si>
    <t>ab 18 Monate</t>
  </si>
  <si>
    <t>bis 18 Monate</t>
  </si>
  <si>
    <t>Tarif mit Tarifkategorien</t>
  </si>
  <si>
    <t>Geschwisterrabatt (in Prozent)</t>
  </si>
  <si>
    <t>Massgebendes Einkommen (in CHF)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</si>
</sst>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  <family val="2"/>
      <charset val="1"/>
    </font>
    <font>
      <b/>
      <sz val="17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C6D9F1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EBF1DE"/>
        <bgColor rgb="FFF2F2F2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wrapText="1"/>
    </xf>
    <xf numFmtId="14" fontId="0" fillId="3" borderId="1" xfId="0" applyNumberFormat="1" applyFont="1" applyFill="1" applyBorder="1" applyAlignment="1"/>
    <xf numFmtId="1" fontId="0" fillId="3" borderId="1" xfId="0" applyNumberFormat="1" applyFont="1" applyFill="1" applyBorder="1" applyAlignment="1"/>
    <xf numFmtId="0" fontId="5" fillId="0" borderId="0" xfId="0" applyFont="1" applyAlignment="1">
      <alignment wrapText="1"/>
    </xf>
    <xf numFmtId="14" fontId="0" fillId="3" borderId="1" xfId="0" applyNumberFormat="1" applyFont="1" applyFill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9" fontId="2" fillId="3" borderId="1" xfId="0" applyNumberFormat="1" applyFont="1" applyFill="1" applyBorder="1" applyAlignment="1"/>
    <xf numFmtId="0" fontId="2" fillId="3" borderId="1" xfId="0" applyFont="1" applyFill="1" applyBorder="1" applyAlignment="1"/>
    <xf numFmtId="0" fontId="4" fillId="0" borderId="0" xfId="0" applyFont="1" applyAlignment="1"/>
    <xf numFmtId="0" fontId="0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6" borderId="1" xfId="0" applyFont="1" applyFill="1" applyBorder="1" applyAlignment="1">
      <alignment vertical="top" wrapText="1"/>
    </xf>
    <xf numFmtId="0" fontId="6" fillId="7" borderId="1" xfId="0" applyFont="1" applyFill="1" applyBorder="1" applyAlignment="1"/>
    <xf numFmtId="1" fontId="0" fillId="7" borderId="1" xfId="0" applyNumberFormat="1" applyFont="1" applyFill="1" applyBorder="1" applyAlignment="1"/>
    <xf numFmtId="0" fontId="3" fillId="0" borderId="0" xfId="0" applyFont="1" applyAlignment="1"/>
    <xf numFmtId="0" fontId="2" fillId="5" borderId="1" xfId="0" applyNumberFormat="1" applyFont="1" applyFill="1" applyBorder="1" applyAlignment="1"/>
    <xf numFmtId="2" fontId="0" fillId="3" borderId="1" xfId="0" applyNumberFormat="1" applyFont="1" applyFill="1" applyBorder="1" applyAlignment="1"/>
    <xf numFmtId="2" fontId="2" fillId="5" borderId="1" xfId="0" applyNumberFormat="1" applyFont="1" applyFill="1" applyBorder="1" applyAlignment="1"/>
    <xf numFmtId="2" fontId="0" fillId="0" borderId="1" xfId="0" applyNumberFormat="1" applyBorder="1"/>
    <xf numFmtId="2" fontId="4" fillId="0" borderId="1" xfId="0" applyNumberFormat="1" applyFont="1" applyBorder="1" applyAlignment="1"/>
    <xf numFmtId="2" fontId="2" fillId="3" borderId="1" xfId="0" applyNumberFormat="1" applyFont="1" applyFill="1" applyBorder="1" applyAlignment="1"/>
    <xf numFmtId="9" fontId="0" fillId="3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0" fillId="0" borderId="0" xfId="0" applyBorder="1"/>
    <xf numFmtId="0" fontId="0" fillId="0" borderId="0" xfId="0" applyFont="1" applyBorder="1" applyAlignment="1">
      <alignment wrapText="1"/>
    </xf>
    <xf numFmtId="2" fontId="2" fillId="5" borderId="1" xfId="1" applyNumberFormat="1" applyFont="1" applyFill="1" applyBorder="1" applyAlignment="1"/>
    <xf numFmtId="2" fontId="0" fillId="0" borderId="0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2" fontId="2" fillId="3" borderId="1" xfId="1" applyNumberFormat="1" applyFont="1" applyFill="1" applyBorder="1" applyAlignment="1"/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F2F2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3"/>
  <sheetViews>
    <sheetView tabSelected="1" zoomScaleNormal="100" workbookViewId="0">
      <selection sqref="A1:D1"/>
    </sheetView>
  </sheetViews>
  <sheetFormatPr baseColWidth="10" defaultColWidth="8.88671875" defaultRowHeight="13.2" x14ac:dyDescent="0.25"/>
  <cols>
    <col min="1" max="1" width="23.6640625" style="1" customWidth="1"/>
    <col min="2" max="2" width="33.6640625" style="1" customWidth="1"/>
    <col min="3" max="3" width="12.6640625" bestFit="1" customWidth="1"/>
    <col min="4" max="4" width="22.44140625" bestFit="1" customWidth="1"/>
    <col min="5" max="5" width="23.5546875" bestFit="1" customWidth="1"/>
    <col min="6" max="6" width="23.6640625" customWidth="1"/>
    <col min="7" max="7" width="25" bestFit="1" customWidth="1"/>
    <col min="8" max="8" width="20.88671875" bestFit="1" customWidth="1"/>
    <col min="9" max="9" width="11.33203125" bestFit="1" customWidth="1"/>
    <col min="10" max="10" width="19.44140625" bestFit="1" customWidth="1"/>
    <col min="11" max="11" width="11.109375" bestFit="1" customWidth="1"/>
    <col min="12" max="12" width="20.88671875" bestFit="1" customWidth="1"/>
    <col min="13" max="13" width="11.33203125" bestFit="1" customWidth="1"/>
  </cols>
  <sheetData>
    <row r="1" spans="1:34" ht="21.6" x14ac:dyDescent="0.4">
      <c r="A1" s="53" t="s">
        <v>67</v>
      </c>
      <c r="B1" s="53"/>
      <c r="C1" s="53"/>
      <c r="D1" s="53"/>
    </row>
    <row r="2" spans="1:34" x14ac:dyDescent="0.25">
      <c r="A2"/>
      <c r="B2"/>
      <c r="L2" s="2"/>
      <c r="M2" s="2"/>
      <c r="N2" s="2"/>
      <c r="O2" s="2"/>
    </row>
    <row r="3" spans="1:34" ht="15.6" x14ac:dyDescent="0.3">
      <c r="A3" s="3" t="s">
        <v>0</v>
      </c>
      <c r="B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5.6" x14ac:dyDescent="0.3">
      <c r="A4" s="3"/>
      <c r="B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5">
      <c r="A5" s="6" t="s">
        <v>1</v>
      </c>
      <c r="B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5">
      <c r="A6" s="7" t="s">
        <v>2</v>
      </c>
      <c r="B6" s="7" t="s">
        <v>3</v>
      </c>
      <c r="C6" s="8" t="s">
        <v>4</v>
      </c>
      <c r="D6" s="8" t="s">
        <v>5</v>
      </c>
      <c r="E6" s="8" t="s">
        <v>35</v>
      </c>
    </row>
    <row r="7" spans="1:34" x14ac:dyDescent="0.25">
      <c r="A7" s="9" t="s">
        <v>29</v>
      </c>
      <c r="B7" s="9" t="s">
        <v>30</v>
      </c>
      <c r="C7" s="10">
        <v>41927</v>
      </c>
      <c r="D7" s="11">
        <v>1</v>
      </c>
      <c r="E7" s="35">
        <v>1</v>
      </c>
    </row>
    <row r="8" spans="1:34" ht="17.399999999999999" x14ac:dyDescent="0.3">
      <c r="A8" s="12"/>
      <c r="B8" s="4"/>
      <c r="L8" s="2"/>
      <c r="M8" s="2"/>
      <c r="N8" s="2"/>
      <c r="O8" s="2"/>
    </row>
    <row r="9" spans="1:34" x14ac:dyDescent="0.25">
      <c r="A9" s="6" t="s">
        <v>6</v>
      </c>
      <c r="B9" s="4"/>
      <c r="L9" s="2"/>
      <c r="M9" s="2"/>
      <c r="N9" s="2"/>
      <c r="O9" s="2"/>
    </row>
    <row r="10" spans="1:34" x14ac:dyDescent="0.25">
      <c r="A10" s="7" t="s">
        <v>7</v>
      </c>
      <c r="B10" s="7" t="s">
        <v>8</v>
      </c>
      <c r="C10" s="7" t="s">
        <v>9</v>
      </c>
      <c r="D10" s="8" t="s">
        <v>10</v>
      </c>
      <c r="E10" s="8" t="s">
        <v>11</v>
      </c>
      <c r="F10" s="30" t="s">
        <v>36</v>
      </c>
      <c r="G10" s="30" t="s">
        <v>33</v>
      </c>
      <c r="H10" s="30" t="s">
        <v>34</v>
      </c>
      <c r="I10" s="30" t="s">
        <v>38</v>
      </c>
      <c r="J10" s="8" t="s">
        <v>39</v>
      </c>
      <c r="K10" s="8" t="s">
        <v>40</v>
      </c>
      <c r="L10" s="8" t="s">
        <v>41</v>
      </c>
      <c r="M10" s="8" t="s">
        <v>42</v>
      </c>
    </row>
    <row r="11" spans="1:34" x14ac:dyDescent="0.25">
      <c r="A11" s="13">
        <v>42370</v>
      </c>
      <c r="B11" s="13">
        <v>42400</v>
      </c>
      <c r="C11" s="14">
        <f>IF(AND(A11=B11,OR(WEEKDAY(A11)=1,WEEKDAY(A11)=7)),0,NETWORKDAYS(A11,B11)/NETWORKDAYS(DATE(YEAR(A11),MONTH(A11),1),
DATE(YEAR(B11),MONTH(B11),DAY(EOMONTH(B11,0)))))</f>
        <v>1</v>
      </c>
      <c r="D11" s="15">
        <v>0.6</v>
      </c>
      <c r="E11" s="16">
        <v>2</v>
      </c>
      <c r="F11" s="31">
        <v>100.55</v>
      </c>
      <c r="G11" s="31">
        <v>20.55</v>
      </c>
      <c r="H11" s="32">
        <v>1</v>
      </c>
      <c r="I11" s="32">
        <v>0</v>
      </c>
      <c r="J11" s="32">
        <v>0</v>
      </c>
      <c r="K11" s="16">
        <v>2</v>
      </c>
      <c r="L11" s="32">
        <v>0</v>
      </c>
      <c r="M11" s="32">
        <v>0</v>
      </c>
    </row>
    <row r="12" spans="1:34" ht="17.399999999999999" x14ac:dyDescent="0.3">
      <c r="A12" s="12"/>
      <c r="B12" s="4"/>
      <c r="L12" s="2"/>
      <c r="M12" s="2"/>
      <c r="N12" s="2"/>
      <c r="O12" s="2"/>
    </row>
    <row r="13" spans="1:34" x14ac:dyDescent="0.25">
      <c r="A13" s="6" t="s">
        <v>43</v>
      </c>
      <c r="B13" s="4"/>
      <c r="L13" s="2"/>
      <c r="M13" s="2"/>
      <c r="N13" s="2"/>
      <c r="O13" s="2"/>
    </row>
    <row r="14" spans="1:34" x14ac:dyDescent="0.25">
      <c r="A14" s="7" t="s">
        <v>44</v>
      </c>
      <c r="B14" s="8" t="s">
        <v>45</v>
      </c>
      <c r="C14" s="8" t="s">
        <v>46</v>
      </c>
      <c r="D14" s="30" t="s">
        <v>47</v>
      </c>
      <c r="E14" s="30" t="s">
        <v>48</v>
      </c>
      <c r="F14" s="8" t="s">
        <v>49</v>
      </c>
      <c r="G14" s="8" t="s">
        <v>50</v>
      </c>
      <c r="L14" s="2"/>
      <c r="M14" s="2"/>
      <c r="N14" s="2"/>
      <c r="O14" s="2"/>
    </row>
    <row r="15" spans="1:34" x14ac:dyDescent="0.25">
      <c r="A15" s="40">
        <v>0.1</v>
      </c>
      <c r="B15" s="15">
        <v>0.1</v>
      </c>
      <c r="C15" s="15">
        <v>0.1</v>
      </c>
      <c r="D15" s="15">
        <v>0.1</v>
      </c>
      <c r="E15" s="15">
        <v>0.2</v>
      </c>
      <c r="F15" s="15">
        <v>0</v>
      </c>
      <c r="G15" s="15">
        <v>0</v>
      </c>
      <c r="L15" s="2"/>
      <c r="M15" s="2"/>
      <c r="N15" s="2"/>
      <c r="O15" s="2"/>
    </row>
    <row r="16" spans="1:34" ht="17.399999999999999" x14ac:dyDescent="0.3">
      <c r="A16" s="12"/>
      <c r="B16" s="4"/>
      <c r="L16" s="2"/>
      <c r="M16" s="2"/>
      <c r="N16" s="2"/>
      <c r="O16" s="2"/>
    </row>
    <row r="17" spans="1:34" x14ac:dyDescent="0.25">
      <c r="A17" s="6" t="s">
        <v>12</v>
      </c>
      <c r="B17" s="4"/>
      <c r="I17" s="2"/>
      <c r="J17" s="2"/>
      <c r="K17" s="2"/>
      <c r="L17" s="2"/>
    </row>
    <row r="18" spans="1:34" x14ac:dyDescent="0.25">
      <c r="A18" s="7" t="s">
        <v>13</v>
      </c>
      <c r="B18" s="8" t="s">
        <v>10</v>
      </c>
      <c r="C18" s="8" t="s">
        <v>14</v>
      </c>
      <c r="D18" s="30" t="s">
        <v>34</v>
      </c>
      <c r="E18" s="30" t="s">
        <v>38</v>
      </c>
      <c r="F18" s="8" t="s">
        <v>39</v>
      </c>
      <c r="G18" s="8" t="s">
        <v>40</v>
      </c>
      <c r="H18" s="8" t="s">
        <v>41</v>
      </c>
      <c r="I18" s="8" t="s">
        <v>42</v>
      </c>
    </row>
    <row r="19" spans="1:34" x14ac:dyDescent="0.25">
      <c r="A19" s="13">
        <v>42384</v>
      </c>
      <c r="B19" s="15">
        <v>0.2</v>
      </c>
      <c r="C19" s="16">
        <v>1</v>
      </c>
      <c r="D19" s="32">
        <v>0</v>
      </c>
      <c r="E19" s="32">
        <v>0</v>
      </c>
      <c r="F19" s="32">
        <v>0</v>
      </c>
      <c r="G19" s="16">
        <v>1</v>
      </c>
      <c r="H19" s="32">
        <v>0</v>
      </c>
      <c r="I19" s="32">
        <v>0</v>
      </c>
    </row>
    <row r="20" spans="1:34" ht="17.399999999999999" x14ac:dyDescent="0.3">
      <c r="A20" s="12"/>
      <c r="B20" s="4"/>
      <c r="I20" s="2"/>
      <c r="J20" s="2"/>
      <c r="K20" s="2"/>
      <c r="L20" s="2"/>
    </row>
    <row r="21" spans="1:34" ht="15.6" x14ac:dyDescent="0.3">
      <c r="A21" s="33" t="s">
        <v>15</v>
      </c>
      <c r="B21" s="4"/>
      <c r="L21" s="2"/>
      <c r="M21" s="2"/>
      <c r="N21" s="2"/>
      <c r="O21" s="2"/>
    </row>
    <row r="22" spans="1:34" s="18" customFormat="1" x14ac:dyDescent="0.25">
      <c r="A22" s="7" t="s">
        <v>16</v>
      </c>
      <c r="B22" s="7" t="s">
        <v>17</v>
      </c>
      <c r="C22" s="7" t="s">
        <v>37</v>
      </c>
      <c r="D22" s="17"/>
      <c r="L22" s="2"/>
      <c r="M22" s="2"/>
      <c r="N22" s="2"/>
      <c r="O22" s="2"/>
    </row>
    <row r="23" spans="1:34" ht="26.4" x14ac:dyDescent="0.25">
      <c r="A23" s="19" t="s">
        <v>68</v>
      </c>
      <c r="B23" s="50">
        <v>5</v>
      </c>
      <c r="C23" s="47">
        <v>0</v>
      </c>
      <c r="D23" s="17"/>
      <c r="L23" s="2"/>
      <c r="M23" s="2"/>
      <c r="N23" s="2"/>
      <c r="O23" s="2"/>
    </row>
    <row r="24" spans="1:34" ht="26.4" x14ac:dyDescent="0.25">
      <c r="A24" s="19" t="s">
        <v>69</v>
      </c>
      <c r="B24" s="39">
        <v>80000</v>
      </c>
      <c r="C24" s="36">
        <v>124000</v>
      </c>
    </row>
    <row r="26" spans="1:34" ht="15.6" x14ac:dyDescent="0.3">
      <c r="A26" s="3" t="s">
        <v>18</v>
      </c>
      <c r="B2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5.6" x14ac:dyDescent="0.3">
      <c r="A27" s="3"/>
      <c r="B2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x14ac:dyDescent="0.25">
      <c r="A28" s="6" t="s">
        <v>19</v>
      </c>
      <c r="B28" s="4"/>
      <c r="L28" s="2"/>
      <c r="M28" s="2"/>
      <c r="N28" s="2"/>
      <c r="O28" s="2"/>
    </row>
    <row r="29" spans="1:34" s="18" customFormat="1" x14ac:dyDescent="0.25">
      <c r="A29" s="54" t="s">
        <v>20</v>
      </c>
      <c r="B29" s="54"/>
      <c r="C29" s="54"/>
      <c r="D29" s="54"/>
      <c r="E29" s="54"/>
      <c r="L29" s="2"/>
      <c r="M29" s="2"/>
      <c r="N29" s="2"/>
      <c r="O29" s="2"/>
    </row>
    <row r="30" spans="1:34" s="18" customFormat="1" x14ac:dyDescent="0.25">
      <c r="A30" s="55" t="str">
        <f>(D11*100)&amp;"% private Betreuung"</f>
        <v>60% private Betreuung</v>
      </c>
      <c r="B30" s="55"/>
      <c r="C30" s="55"/>
      <c r="D30" s="55"/>
      <c r="E30" s="55"/>
      <c r="L30" s="2"/>
      <c r="M30" s="2"/>
      <c r="N30" s="2"/>
      <c r="O30" s="2"/>
    </row>
    <row r="31" spans="1:34" s="18" customFormat="1" x14ac:dyDescent="0.25">
      <c r="A31" s="20"/>
      <c r="B31" s="20"/>
      <c r="C31" s="21"/>
      <c r="D31" s="21"/>
      <c r="E31"/>
      <c r="L31" s="2"/>
      <c r="M31" s="2"/>
      <c r="N31" s="2"/>
      <c r="O31" s="2"/>
    </row>
    <row r="32" spans="1:34" s="18" customFormat="1" x14ac:dyDescent="0.25">
      <c r="A32" s="25" t="s">
        <v>21</v>
      </c>
      <c r="B32" s="20"/>
      <c r="C32" s="21"/>
      <c r="D32" s="21"/>
      <c r="E32"/>
      <c r="L32" s="2"/>
      <c r="M32" s="2"/>
      <c r="N32" s="2"/>
      <c r="O32" s="2"/>
    </row>
    <row r="33" spans="1:15" s="18" customFormat="1" x14ac:dyDescent="0.25">
      <c r="A33" s="7" t="s">
        <v>22</v>
      </c>
      <c r="B33" s="7" t="s">
        <v>16</v>
      </c>
      <c r="C33" s="7" t="s">
        <v>23</v>
      </c>
      <c r="D33" s="7" t="s">
        <v>24</v>
      </c>
      <c r="E33" s="7" t="s">
        <v>25</v>
      </c>
      <c r="L33" s="2"/>
      <c r="M33" s="2"/>
      <c r="N33" s="2"/>
      <c r="O33" s="2"/>
    </row>
    <row r="34" spans="1:15" s="18" customFormat="1" ht="26.4" x14ac:dyDescent="0.25">
      <c r="A34" s="22" t="s">
        <v>26</v>
      </c>
      <c r="B34" s="22" t="s">
        <v>64</v>
      </c>
      <c r="C34" s="34">
        <f>ROUND(COUNTIF(A15:G15,0.1)*B49*C11,3)</f>
        <v>16</v>
      </c>
      <c r="D34" s="36">
        <f>IF($B$51="JA",B69,B73)</f>
        <v>70</v>
      </c>
      <c r="E34" s="37">
        <f>C34*D34</f>
        <v>1120</v>
      </c>
      <c r="L34" s="2"/>
      <c r="M34" s="2"/>
      <c r="N34" s="2"/>
      <c r="O34" s="2"/>
    </row>
    <row r="35" spans="1:15" s="18" customFormat="1" ht="26.4" x14ac:dyDescent="0.25">
      <c r="A35" s="22" t="s">
        <v>26</v>
      </c>
      <c r="B35" s="22" t="s">
        <v>63</v>
      </c>
      <c r="C35" s="34">
        <f>ROUND(COUNTIF(A15:G15,1.5)*B49*C11,3)</f>
        <v>0</v>
      </c>
      <c r="D35" s="36">
        <f>IF($B$51="JA",B68,B72)</f>
        <v>100</v>
      </c>
      <c r="E35" s="37">
        <f>C35*D35</f>
        <v>0</v>
      </c>
      <c r="L35" s="2"/>
      <c r="M35" s="2"/>
      <c r="N35" s="2"/>
      <c r="O35" s="2"/>
    </row>
    <row r="36" spans="1:15" s="18" customFormat="1" ht="26.4" x14ac:dyDescent="0.25">
      <c r="A36" s="22" t="s">
        <v>26</v>
      </c>
      <c r="B36" s="22" t="s">
        <v>62</v>
      </c>
      <c r="C36" s="34">
        <f>ROUND(COUNTIF(A15:G15,0.2)*B49*C11,3)</f>
        <v>4</v>
      </c>
      <c r="D36" s="36">
        <f>IF($B$51="JA",B67,B71)</f>
        <v>140</v>
      </c>
      <c r="E36" s="37">
        <f>C36*D36</f>
        <v>560</v>
      </c>
      <c r="L36" s="2"/>
      <c r="M36" s="2"/>
      <c r="N36" s="2"/>
      <c r="O36" s="2"/>
    </row>
    <row r="37" spans="1:15" s="18" customFormat="1" x14ac:dyDescent="0.25">
      <c r="A37" s="22" t="s">
        <v>26</v>
      </c>
      <c r="B37" s="22" t="str">
        <f>"Geschwisterrabatt ("&amp;TEXT(B23/100,"0%")&amp;")"</f>
        <v>Geschwisterrabatt (5%)</v>
      </c>
      <c r="C37" s="47">
        <v>1</v>
      </c>
      <c r="D37" s="36">
        <f>-SUM(E34:E36)*B23/100</f>
        <v>-84</v>
      </c>
      <c r="E37" s="37">
        <f>C37*D37</f>
        <v>-84</v>
      </c>
      <c r="L37" s="2"/>
      <c r="M37" s="2"/>
      <c r="N37" s="2"/>
      <c r="O37" s="2"/>
    </row>
    <row r="38" spans="1:15" s="18" customFormat="1" x14ac:dyDescent="0.25">
      <c r="A38" s="56" t="s">
        <v>27</v>
      </c>
      <c r="B38" s="56"/>
      <c r="C38" s="56"/>
      <c r="D38" s="56"/>
      <c r="E38" s="38">
        <f>SUM(E34:E37)</f>
        <v>1596</v>
      </c>
      <c r="L38" s="2"/>
      <c r="M38" s="2"/>
      <c r="N38" s="2"/>
      <c r="O38" s="2"/>
    </row>
    <row r="39" spans="1:15" s="18" customFormat="1" x14ac:dyDescent="0.25">
      <c r="A39" s="24"/>
      <c r="B39" s="24"/>
      <c r="C39" s="24"/>
      <c r="D39" s="24"/>
      <c r="E39" s="25"/>
      <c r="L39" s="2"/>
      <c r="M39" s="2"/>
      <c r="N39" s="2"/>
      <c r="O39" s="2"/>
    </row>
    <row r="40" spans="1:15" s="18" customFormat="1" ht="26.4" x14ac:dyDescent="0.25">
      <c r="A40" s="6" t="s">
        <v>51</v>
      </c>
      <c r="B40" s="20"/>
      <c r="C40" s="21"/>
      <c r="D40" s="21"/>
      <c r="E40"/>
      <c r="L40" s="2"/>
      <c r="M40" s="2"/>
      <c r="N40" s="2"/>
      <c r="O40" s="2"/>
    </row>
    <row r="41" spans="1:15" x14ac:dyDescent="0.25">
      <c r="A41" s="7" t="s">
        <v>22</v>
      </c>
      <c r="B41" s="7" t="s">
        <v>16</v>
      </c>
      <c r="C41" s="7" t="s">
        <v>23</v>
      </c>
      <c r="D41" s="7" t="s">
        <v>24</v>
      </c>
      <c r="E41" s="7" t="s">
        <v>25</v>
      </c>
      <c r="L41" s="2"/>
      <c r="M41" s="2"/>
      <c r="N41" s="2"/>
      <c r="O41" s="2"/>
    </row>
    <row r="42" spans="1:15" x14ac:dyDescent="0.25">
      <c r="A42" s="22" t="s">
        <v>26</v>
      </c>
      <c r="B42" s="22" t="s">
        <v>12</v>
      </c>
      <c r="C42" s="23">
        <v>1</v>
      </c>
      <c r="D42" s="36">
        <f>MROUND(B19/0.2,0.05)</f>
        <v>1</v>
      </c>
      <c r="E42" s="37">
        <f>C42*D42</f>
        <v>1</v>
      </c>
      <c r="L42" s="2"/>
      <c r="M42" s="2"/>
      <c r="N42" s="2"/>
      <c r="O42" s="2"/>
    </row>
    <row r="43" spans="1:15" x14ac:dyDescent="0.25">
      <c r="A43" s="22" t="s">
        <v>14</v>
      </c>
      <c r="B43" s="22" t="s">
        <v>14</v>
      </c>
      <c r="C43" s="23">
        <f>C19</f>
        <v>1</v>
      </c>
      <c r="D43" s="36">
        <f>C43</f>
        <v>1</v>
      </c>
      <c r="E43" s="37">
        <f>C43*D43</f>
        <v>1</v>
      </c>
      <c r="L43" s="2"/>
      <c r="M43" s="2"/>
      <c r="N43" s="2"/>
      <c r="O43" s="2"/>
    </row>
    <row r="44" spans="1:15" x14ac:dyDescent="0.25">
      <c r="A44" s="56" t="s">
        <v>27</v>
      </c>
      <c r="B44" s="56"/>
      <c r="C44" s="56"/>
      <c r="D44" s="56"/>
      <c r="E44" s="38">
        <f>SUM(E42:E43)</f>
        <v>2</v>
      </c>
      <c r="L44" s="2"/>
      <c r="M44" s="2"/>
      <c r="N44" s="2"/>
      <c r="O44" s="2"/>
    </row>
    <row r="45" spans="1:15" x14ac:dyDescent="0.25">
      <c r="A45" s="20"/>
      <c r="B45" s="20"/>
      <c r="C45" s="21"/>
      <c r="D45" s="21"/>
      <c r="L45" s="2"/>
      <c r="M45" s="2"/>
      <c r="N45" s="2"/>
      <c r="O45" s="2"/>
    </row>
    <row r="46" spans="1:15" ht="17.399999999999999" x14ac:dyDescent="0.3">
      <c r="A46" s="12" t="s">
        <v>28</v>
      </c>
    </row>
    <row r="47" spans="1:15" x14ac:dyDescent="0.25">
      <c r="A47" s="26"/>
      <c r="B47" s="27"/>
    </row>
    <row r="48" spans="1:15" x14ac:dyDescent="0.25">
      <c r="A48" s="26" t="s">
        <v>31</v>
      </c>
      <c r="B48" s="27"/>
    </row>
    <row r="49" spans="1:4" x14ac:dyDescent="0.25">
      <c r="A49" s="28" t="s">
        <v>32</v>
      </c>
      <c r="B49" s="29">
        <v>4</v>
      </c>
    </row>
    <row r="50" spans="1:4" x14ac:dyDescent="0.25">
      <c r="A50" s="28" t="s">
        <v>60</v>
      </c>
      <c r="B50" s="44" t="str">
        <f>IF(B24&lt;72001,"A",IF(B24&gt;96000,"C","B"))</f>
        <v>B</v>
      </c>
    </row>
    <row r="51" spans="1:4" x14ac:dyDescent="0.25">
      <c r="A51" s="28" t="s">
        <v>61</v>
      </c>
      <c r="B51" s="44" t="str">
        <f>IF(A11&gt;EOMONTH(C7,18),"JA","NEIN")</f>
        <v>NEIN</v>
      </c>
    </row>
    <row r="52" spans="1:4" x14ac:dyDescent="0.25">
      <c r="A52" s="42"/>
      <c r="B52" s="43"/>
    </row>
    <row r="53" spans="1:4" ht="26.4" x14ac:dyDescent="0.25">
      <c r="A53" s="41"/>
      <c r="B53" s="49" t="s">
        <v>54</v>
      </c>
      <c r="C53" s="45"/>
      <c r="D53" s="45"/>
    </row>
    <row r="54" spans="1:4" x14ac:dyDescent="0.25">
      <c r="A54" s="41"/>
      <c r="B54" s="49" t="s">
        <v>56</v>
      </c>
      <c r="C54" s="49" t="s">
        <v>57</v>
      </c>
      <c r="D54" s="49" t="s">
        <v>58</v>
      </c>
    </row>
    <row r="55" spans="1:4" x14ac:dyDescent="0.25">
      <c r="A55" s="41" t="s">
        <v>59</v>
      </c>
      <c r="B55" s="14">
        <v>100</v>
      </c>
      <c r="C55" s="14">
        <v>105</v>
      </c>
      <c r="D55" s="14">
        <v>110</v>
      </c>
    </row>
    <row r="56" spans="1:4" x14ac:dyDescent="0.25">
      <c r="A56" s="41" t="s">
        <v>52</v>
      </c>
      <c r="B56" s="14">
        <v>60</v>
      </c>
      <c r="C56" s="14">
        <v>65</v>
      </c>
      <c r="D56" s="14">
        <v>70</v>
      </c>
    </row>
    <row r="57" spans="1:4" x14ac:dyDescent="0.25">
      <c r="A57" s="41" t="s">
        <v>53</v>
      </c>
      <c r="B57" s="14">
        <v>50</v>
      </c>
      <c r="C57" s="14">
        <v>55</v>
      </c>
      <c r="D57" s="14">
        <v>60</v>
      </c>
    </row>
    <row r="58" spans="1:4" x14ac:dyDescent="0.25">
      <c r="A58" s="46"/>
      <c r="B58" s="46"/>
      <c r="C58" s="45"/>
      <c r="D58" s="45"/>
    </row>
    <row r="59" spans="1:4" ht="26.4" x14ac:dyDescent="0.25">
      <c r="A59" s="41"/>
      <c r="B59" s="49" t="s">
        <v>55</v>
      </c>
      <c r="C59" s="45"/>
      <c r="D59" s="45"/>
    </row>
    <row r="60" spans="1:4" x14ac:dyDescent="0.25">
      <c r="A60" s="41"/>
      <c r="B60" s="49" t="s">
        <v>56</v>
      </c>
      <c r="C60" s="49" t="s">
        <v>57</v>
      </c>
      <c r="D60" s="49" t="s">
        <v>58</v>
      </c>
    </row>
    <row r="61" spans="1:4" x14ac:dyDescent="0.25">
      <c r="A61" s="41" t="s">
        <v>59</v>
      </c>
      <c r="B61" s="14">
        <v>140</v>
      </c>
      <c r="C61" s="14">
        <v>140</v>
      </c>
      <c r="D61" s="14">
        <v>140</v>
      </c>
    </row>
    <row r="62" spans="1:4" x14ac:dyDescent="0.25">
      <c r="A62" s="41" t="s">
        <v>52</v>
      </c>
      <c r="B62" s="14">
        <v>100</v>
      </c>
      <c r="C62" s="14">
        <v>100</v>
      </c>
      <c r="D62" s="14">
        <v>100</v>
      </c>
    </row>
    <row r="63" spans="1:4" x14ac:dyDescent="0.25">
      <c r="A63" s="41" t="s">
        <v>53</v>
      </c>
      <c r="B63" s="14">
        <v>70</v>
      </c>
      <c r="C63" s="14">
        <v>70</v>
      </c>
      <c r="D63" s="14">
        <v>70</v>
      </c>
    </row>
    <row r="65" spans="1:4" ht="15" x14ac:dyDescent="0.25">
      <c r="A65" s="51" t="str">
        <f>"Kind "&amp;B7&amp;" "&amp;A7</f>
        <v>Kind Muster Hans</v>
      </c>
      <c r="B65" s="52"/>
      <c r="C65" s="45"/>
      <c r="D65" s="45"/>
    </row>
    <row r="66" spans="1:4" x14ac:dyDescent="0.25">
      <c r="A66" s="49" t="str">
        <f>"Tarif "&amp;B50</f>
        <v>Tarif B</v>
      </c>
      <c r="B66" s="49" t="s">
        <v>65</v>
      </c>
      <c r="C66" s="45"/>
      <c r="D66" s="45"/>
    </row>
    <row r="67" spans="1:4" x14ac:dyDescent="0.25">
      <c r="A67" s="41" t="s">
        <v>59</v>
      </c>
      <c r="B67" s="14">
        <f>IF($A$66=$B$54,$B55,IF($A$66=$C$54,$C55,$D55))</f>
        <v>105</v>
      </c>
      <c r="C67" s="48"/>
      <c r="D67" s="48"/>
    </row>
    <row r="68" spans="1:4" x14ac:dyDescent="0.25">
      <c r="A68" s="41" t="s">
        <v>52</v>
      </c>
      <c r="B68" s="14">
        <f>IF($A$66=$B$54,$B56,IF($A$66=$C$54,$C56,$D56))</f>
        <v>65</v>
      </c>
      <c r="C68" s="48"/>
      <c r="D68" s="48"/>
    </row>
    <row r="69" spans="1:4" x14ac:dyDescent="0.25">
      <c r="A69" s="41" t="s">
        <v>53</v>
      </c>
      <c r="B69" s="14">
        <f>IF($A$66=$B$54,$B57,IF($A$66=$C$54,$C57,$D57))</f>
        <v>55</v>
      </c>
      <c r="C69" s="48"/>
      <c r="D69" s="48"/>
    </row>
    <row r="70" spans="1:4" x14ac:dyDescent="0.25">
      <c r="A70" s="41"/>
      <c r="B70" s="49" t="s">
        <v>66</v>
      </c>
    </row>
    <row r="71" spans="1:4" x14ac:dyDescent="0.25">
      <c r="A71" s="41" t="s">
        <v>59</v>
      </c>
      <c r="B71" s="14">
        <f>IF($A$66=$B$60,$B61,IF($A$66=$C$60,$C61,$D61))</f>
        <v>140</v>
      </c>
    </row>
    <row r="72" spans="1:4" x14ac:dyDescent="0.25">
      <c r="A72" s="41" t="s">
        <v>52</v>
      </c>
      <c r="B72" s="14">
        <f>IF($A$66=$B$60,$B62,IF($A$66=$C$60,$C62,$D62))</f>
        <v>100</v>
      </c>
    </row>
    <row r="73" spans="1:4" x14ac:dyDescent="0.25">
      <c r="A73" s="41" t="s">
        <v>53</v>
      </c>
      <c r="B73" s="14">
        <f>IF($A$66=$B$60,$B63,IF($A$66=$C$60,$C63,$D63))</f>
        <v>70</v>
      </c>
    </row>
  </sheetData>
  <mergeCells count="6">
    <mergeCell ref="A65:B65"/>
    <mergeCell ref="A1:D1"/>
    <mergeCell ref="A29:E29"/>
    <mergeCell ref="A30:E30"/>
    <mergeCell ref="A38:D38"/>
    <mergeCell ref="A44:D44"/>
  </mergeCells>
  <dataValidations count="1">
    <dataValidation type="list" allowBlank="1" showInputMessage="1" showErrorMessage="1" sqref="A40:A43 A32:A37">
      <formula1>"Betreuung,Verpflegung,Sonstiges,Subvention,Rabatt"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Tarif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Tarifrechner</dc:title>
  <dc:creator>kitAdmin</dc:creator>
  <cp:lastModifiedBy>Wiedmer David</cp:lastModifiedBy>
  <cp:revision>1</cp:revision>
  <dcterms:created xsi:type="dcterms:W3CDTF">2015-11-06T17:03:55Z</dcterms:created>
  <dcterms:modified xsi:type="dcterms:W3CDTF">2017-06-07T08:51:26Z</dcterms:modified>
  <dc:language>de-CH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itadminSchemaVersion">
    <vt:i4>2</vt:i4>
  </property>
</Properties>
</file>