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y\AppData\Roaming\Microsoft\Windows\Network Shortcuts\"/>
    </mc:Choice>
  </mc:AlternateContent>
  <xr:revisionPtr revIDLastSave="0" documentId="13_ncr:1_{B24F8FDC-5FB6-4F26-9372-4DEEC0C03D64}" xr6:coauthVersionLast="36" xr6:coauthVersionMax="36" xr10:uidLastSave="{00000000-0000-0000-0000-000000000000}"/>
  <bookViews>
    <workbookView xWindow="0" yWindow="0" windowWidth="28800" windowHeight="13425" tabRatio="825" xr2:uid="{00000000-000D-0000-FFFF-FFFF00000000}"/>
  </bookViews>
  <sheets>
    <sheet name="Tarif" sheetId="1" r:id="rId1"/>
  </sheets>
  <calcPr calcId="179021"/>
</workbook>
</file>

<file path=xl/calcChain.xml><?xml version="1.0" encoding="utf-8"?>
<calcChain xmlns="http://schemas.openxmlformats.org/spreadsheetml/2006/main">
  <c r="B87" i="1" l="1"/>
  <c r="B34" i="1"/>
  <c r="B35" i="1"/>
  <c r="B48" i="1" l="1"/>
  <c r="B47" i="1"/>
  <c r="O87" i="1"/>
  <c r="P87" i="1"/>
  <c r="B52" i="1" l="1"/>
  <c r="B51" i="1"/>
  <c r="B50" i="1"/>
  <c r="B49" i="1"/>
  <c r="B46" i="1"/>
  <c r="B45" i="1"/>
  <c r="B44" i="1"/>
  <c r="B43" i="1"/>
  <c r="B42" i="1"/>
  <c r="B41" i="1"/>
  <c r="B40" i="1"/>
  <c r="B39" i="1"/>
  <c r="B38" i="1"/>
  <c r="B37" i="1"/>
  <c r="B36" i="1"/>
  <c r="C87" i="1"/>
  <c r="D87" i="1"/>
  <c r="E87" i="1"/>
  <c r="F87" i="1"/>
  <c r="G87" i="1"/>
  <c r="H87" i="1"/>
  <c r="I87" i="1"/>
  <c r="J87" i="1"/>
  <c r="K87" i="1"/>
  <c r="L87" i="1"/>
  <c r="M87" i="1"/>
  <c r="N87" i="1"/>
  <c r="Q87" i="1"/>
  <c r="R87" i="1"/>
  <c r="S87" i="1"/>
  <c r="T87" i="1"/>
  <c r="D71" i="1" l="1"/>
  <c r="D53" i="1"/>
  <c r="A93" i="1" l="1"/>
  <c r="B93" i="1" s="1"/>
  <c r="A94" i="1" l="1"/>
  <c r="B94" i="1" s="1"/>
  <c r="A95" i="1" l="1"/>
  <c r="B95" i="1" s="1"/>
  <c r="B63" i="1"/>
  <c r="B64" i="1" s="1"/>
  <c r="B60" i="1"/>
  <c r="D48" i="1" l="1"/>
  <c r="D47" i="1"/>
  <c r="D52" i="1"/>
  <c r="D50" i="1"/>
  <c r="D49" i="1"/>
  <c r="D46" i="1"/>
  <c r="D44" i="1"/>
  <c r="D43" i="1"/>
  <c r="D41" i="1"/>
  <c r="D39" i="1"/>
  <c r="D37" i="1"/>
  <c r="D35" i="1"/>
  <c r="D51" i="1"/>
  <c r="D45" i="1"/>
  <c r="D42" i="1"/>
  <c r="D40" i="1"/>
  <c r="D38" i="1"/>
  <c r="D36" i="1"/>
  <c r="D34" i="1"/>
  <c r="A96" i="1"/>
  <c r="B96" i="1" s="1"/>
  <c r="C11" i="1"/>
  <c r="A97" i="1" l="1"/>
  <c r="B97" i="1" s="1"/>
  <c r="A98" i="1" l="1"/>
  <c r="B98" i="1" s="1"/>
  <c r="A99" i="1" l="1"/>
  <c r="B99" i="1" s="1"/>
  <c r="A100" i="1" l="1"/>
  <c r="B100" i="1" s="1"/>
  <c r="A101" i="1" l="1"/>
  <c r="B101" i="1" s="1"/>
  <c r="A102" i="1" l="1"/>
  <c r="B102" i="1" s="1"/>
  <c r="A103" i="1" l="1"/>
  <c r="B103" i="1" s="1"/>
  <c r="A104" i="1" l="1"/>
  <c r="B104" i="1" s="1"/>
  <c r="A105" i="1" l="1"/>
  <c r="B105" i="1" s="1"/>
  <c r="A106" i="1" l="1"/>
  <c r="B106" i="1" s="1"/>
  <c r="A107" i="1" l="1"/>
  <c r="B107" i="1" s="1"/>
  <c r="A108" i="1" l="1"/>
  <c r="B108" i="1" s="1"/>
  <c r="A109" i="1" l="1"/>
  <c r="B109" i="1" s="1"/>
  <c r="A110" i="1" l="1"/>
  <c r="B110" i="1" s="1"/>
  <c r="A111" i="1" l="1"/>
  <c r="B111" i="1" s="1"/>
  <c r="A112" i="1" l="1"/>
  <c r="B112" i="1" s="1"/>
  <c r="A113" i="1" l="1"/>
  <c r="B113" i="1" s="1"/>
  <c r="A114" i="1" l="1"/>
  <c r="B114" i="1" s="1"/>
  <c r="A115" i="1" l="1"/>
  <c r="B115" i="1" s="1"/>
  <c r="A116" i="1" l="1"/>
  <c r="B116" i="1" s="1"/>
  <c r="A117" i="1" l="1"/>
  <c r="B117" i="1" s="1"/>
  <c r="A118" i="1" l="1"/>
  <c r="B118" i="1" s="1"/>
  <c r="A119" i="1" l="1"/>
  <c r="B119" i="1" s="1"/>
  <c r="A120" i="1" l="1"/>
  <c r="B120" i="1" s="1"/>
  <c r="A121" i="1" l="1"/>
  <c r="B121" i="1" s="1"/>
  <c r="A122" i="1" l="1"/>
  <c r="B122" i="1" s="1"/>
  <c r="A123" i="1" l="1"/>
  <c r="B123" i="1" s="1"/>
  <c r="C34" i="1" l="1"/>
  <c r="C43" i="1"/>
  <c r="E43" i="1" s="1"/>
  <c r="C47" i="1"/>
  <c r="E47" i="1" s="1"/>
  <c r="C48" i="1"/>
  <c r="E48" i="1" s="1"/>
  <c r="C52" i="1"/>
  <c r="C49" i="1"/>
  <c r="E49" i="1" s="1"/>
  <c r="C44" i="1"/>
  <c r="E44" i="1" s="1"/>
  <c r="C41" i="1"/>
  <c r="E41" i="1" s="1"/>
  <c r="C35" i="1"/>
  <c r="E35" i="1" s="1"/>
  <c r="C36" i="1"/>
  <c r="E36" i="1" s="1"/>
  <c r="C37" i="1"/>
  <c r="E37" i="1" s="1"/>
  <c r="C51" i="1"/>
  <c r="E51" i="1" s="1"/>
  <c r="C40" i="1"/>
  <c r="E40" i="1" s="1"/>
  <c r="C50" i="1"/>
  <c r="E50" i="1" s="1"/>
  <c r="C39" i="1"/>
  <c r="E39" i="1" s="1"/>
  <c r="C45" i="1"/>
  <c r="C46" i="1"/>
  <c r="E46" i="1" s="1"/>
  <c r="C42" i="1"/>
  <c r="E42" i="1" s="1"/>
  <c r="C38" i="1"/>
  <c r="E38" i="1" s="1"/>
  <c r="E34" i="1"/>
  <c r="E52" i="1"/>
  <c r="C53" i="1" l="1"/>
  <c r="E53" i="1" s="1"/>
  <c r="E45" i="1"/>
  <c r="B62" i="1" l="1"/>
  <c r="E54" i="1"/>
  <c r="B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Weibel Xaver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kitAdmin-Support:</t>
        </r>
        <r>
          <rPr>
            <sz val="9"/>
            <color indexed="81"/>
            <rFont val="Tahoma"/>
            <family val="2"/>
          </rPr>
          <t xml:space="preserve">
Blaue Felder werden durch kitAdmin gesetzt. </t>
        </r>
        <r>
          <rPr>
            <b/>
            <sz val="9"/>
            <color indexed="81"/>
            <rFont val="Tahoma"/>
            <family val="2"/>
          </rPr>
          <t>Nicht anpassen!</t>
        </r>
      </text>
    </comment>
  </commentList>
</comments>
</file>

<file path=xl/sharedStrings.xml><?xml version="1.0" encoding="utf-8"?>
<sst xmlns="http://schemas.openxmlformats.org/spreadsheetml/2006/main" count="176" uniqueCount="93">
  <si>
    <t>Standard Parameter</t>
  </si>
  <si>
    <t>Stammdaten</t>
  </si>
  <si>
    <t>Vorname</t>
  </si>
  <si>
    <t>Name</t>
  </si>
  <si>
    <t>Geburtsdatum</t>
  </si>
  <si>
    <t>Anzahl Geschwister</t>
  </si>
  <si>
    <t>Pauschale</t>
  </si>
  <si>
    <t>Von</t>
  </si>
  <si>
    <t>Bis</t>
  </si>
  <si>
    <t>Anteil Monat</t>
  </si>
  <si>
    <t>Pensum</t>
  </si>
  <si>
    <t>Verpflegungen pro Wochen</t>
  </si>
  <si>
    <t>Zusatztag</t>
  </si>
  <si>
    <t>Datum</t>
  </si>
  <si>
    <t>Verpflegung</t>
  </si>
  <si>
    <t>Spezifische Parameter</t>
  </si>
  <si>
    <t>Bezeichnung</t>
  </si>
  <si>
    <t>Wert</t>
  </si>
  <si>
    <t>Resultate</t>
  </si>
  <si>
    <t>Pauschale Titel</t>
  </si>
  <si>
    <t>Titel</t>
  </si>
  <si>
    <t>Pauschale Rechnungspositionen</t>
  </si>
  <si>
    <t>Art</t>
  </si>
  <si>
    <t>Betrag in CHF pro Einheit</t>
  </si>
  <si>
    <t>Totalbetrag in CHF</t>
  </si>
  <si>
    <t>Betreuung</t>
  </si>
  <si>
    <t>Total</t>
  </si>
  <si>
    <t>Berechnungen</t>
  </si>
  <si>
    <t>Variablen</t>
  </si>
  <si>
    <t>Betreuungsgutschein in CHF</t>
  </si>
  <si>
    <t>Kindergarten</t>
  </si>
  <si>
    <t>Betreuungsfaktor</t>
  </si>
  <si>
    <t>Vollkosten in CHF</t>
  </si>
  <si>
    <t>Frühstück</t>
  </si>
  <si>
    <t>Vormittag Verpflegung</t>
  </si>
  <si>
    <t>Mittagessen</t>
  </si>
  <si>
    <t>Nachmittag Verpflegung</t>
  </si>
  <si>
    <t>Abendessen</t>
  </si>
  <si>
    <t>Tagespensum</t>
  </si>
  <si>
    <t>Montag</t>
  </si>
  <si>
    <t>Dienstag</t>
  </si>
  <si>
    <t>Mittwoch</t>
  </si>
  <si>
    <t>Donnerstag</t>
  </si>
  <si>
    <t>Freitag</t>
  </si>
  <si>
    <t>Samstag</t>
  </si>
  <si>
    <t>Sonntag</t>
  </si>
  <si>
    <t>Massgebendes Einkommen nach Abzüge Familiengrösse</t>
  </si>
  <si>
    <t>Zwischenresultate</t>
  </si>
  <si>
    <t>Über 12 Monate</t>
  </si>
  <si>
    <t>Anteil Eltern ohne Verpflegung</t>
  </si>
  <si>
    <t>Kosten für Maxtarif</t>
  </si>
  <si>
    <t>Stundensatz</t>
  </si>
  <si>
    <t>Stundensatz Min / Max berücksichtigt</t>
  </si>
  <si>
    <t>KOSTEN_PRO_STUNDE_MAX</t>
  </si>
  <si>
    <t>KOSTEN_PRO_STUNDE_MIN</t>
  </si>
  <si>
    <t>MASSGEBENDES_JAHRESEINKOMMEN_MAX</t>
  </si>
  <si>
    <t>MASSGEBENDES_JAHRESEINKOMMEN_MIN</t>
  </si>
  <si>
    <t>BETREUUNGSSTUNDEN_PRO_TAG</t>
  </si>
  <si>
    <t>KOSTEN_PRO_VERPFLEGUNG</t>
  </si>
  <si>
    <t>Minuten pro Tag</t>
  </si>
  <si>
    <t>Anz % pro ganzer Tag</t>
  </si>
  <si>
    <t>Anzahl</t>
  </si>
  <si>
    <t>x</t>
  </si>
  <si>
    <t>F</t>
  </si>
  <si>
    <t>NS1</t>
  </si>
  <si>
    <t>MB</t>
  </si>
  <si>
    <t>F + MB</t>
  </si>
  <si>
    <t>F + NS1</t>
  </si>
  <si>
    <t>MB + NS1</t>
  </si>
  <si>
    <t>F + MB + NS1</t>
  </si>
  <si>
    <t>FN</t>
  </si>
  <si>
    <t>F + FN</t>
  </si>
  <si>
    <t>MB + FN</t>
  </si>
  <si>
    <t>F + MB + FN</t>
  </si>
  <si>
    <t>Effektive Betreuung</t>
  </si>
  <si>
    <t>Kombinationen (Für jede Tagesschule spezifisch anpassen!</t>
  </si>
  <si>
    <t>NS2</t>
  </si>
  <si>
    <t>F + MB + NVB</t>
  </si>
  <si>
    <t>F + NS2</t>
  </si>
  <si>
    <t>F + MB + NS2</t>
  </si>
  <si>
    <t>MB + NVB</t>
  </si>
  <si>
    <t>MB + NS2</t>
  </si>
  <si>
    <t>MB + NVB + NS1</t>
  </si>
  <si>
    <t>MB + NVB + NS2</t>
  </si>
  <si>
    <t>Tarif Tagesschule</t>
  </si>
  <si>
    <t>Muster</t>
  </si>
  <si>
    <t>Petra</t>
  </si>
  <si>
    <t xml:space="preserve">Tagesgenaue Berechnung (Nicht anfassen!) </t>
  </si>
  <si>
    <t xml:space="preserve">Ferien- und Feiertage (Tage, an denen die Tagesschule geschlosen ist) </t>
  </si>
  <si>
    <t>Kombinationen</t>
  </si>
  <si>
    <t>Anzahl Prozent</t>
  </si>
  <si>
    <t>Anzahl Stunden</t>
  </si>
  <si>
    <t>Modulbezeichnung (Abkürzung)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</si>
</sst>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Fr.&quot;\ #,##0.00"/>
  </numFmts>
  <fonts count="14" x14ac:knownFonts="1">
    <font>
      <sz val="10"/>
      <color rgb="FF000000"/>
      <name val="Arial"/>
      <family val="2"/>
      <charset val="1"/>
    </font>
    <font>
      <b/>
      <sz val="17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0"/>
      <color rgb="FF9C65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C6D9F1"/>
        <bgColor rgb="FFC0C0C0"/>
      </patternFill>
    </fill>
    <fill>
      <patternFill patternType="solid">
        <fgColor rgb="FFEBF1DE"/>
        <bgColor rgb="FFF2F2F2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1" fillId="7" borderId="0" applyNumberFormat="0" applyBorder="0" applyAlignment="0" applyProtection="0"/>
    <xf numFmtId="9" fontId="1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wrapText="1"/>
    </xf>
    <xf numFmtId="14" fontId="0" fillId="3" borderId="1" xfId="0" applyNumberFormat="1" applyFont="1" applyFill="1" applyBorder="1" applyAlignment="1"/>
    <xf numFmtId="1" fontId="0" fillId="3" borderId="1" xfId="0" applyNumberFormat="1" applyFont="1" applyFill="1" applyBorder="1" applyAlignment="1"/>
    <xf numFmtId="0" fontId="5" fillId="0" borderId="0" xfId="0" applyFont="1" applyAlignment="1">
      <alignment wrapText="1"/>
    </xf>
    <xf numFmtId="14" fontId="0" fillId="3" borderId="1" xfId="0" applyNumberFormat="1" applyFont="1" applyFill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9" fontId="2" fillId="3" borderId="1" xfId="0" applyNumberFormat="1" applyFont="1" applyFill="1" applyBorder="1" applyAlignment="1"/>
    <xf numFmtId="0" fontId="2" fillId="3" borderId="1" xfId="0" applyFont="1" applyFill="1" applyBorder="1" applyAlignment="1"/>
    <xf numFmtId="0" fontId="4" fillId="0" borderId="0" xfId="0" applyFont="1" applyAlignment="1"/>
    <xf numFmtId="0" fontId="0" fillId="0" borderId="0" xfId="0" applyFont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vertical="top" wrapText="1"/>
    </xf>
    <xf numFmtId="0" fontId="6" fillId="6" borderId="1" xfId="0" applyFont="1" applyFill="1" applyBorder="1" applyAlignment="1"/>
    <xf numFmtId="1" fontId="0" fillId="6" borderId="1" xfId="0" applyNumberFormat="1" applyFont="1" applyFill="1" applyBorder="1" applyAlignment="1"/>
    <xf numFmtId="2" fontId="0" fillId="3" borderId="1" xfId="0" applyNumberFormat="1" applyFont="1" applyFill="1" applyBorder="1" applyAlignment="1"/>
    <xf numFmtId="2" fontId="2" fillId="4" borderId="1" xfId="0" applyNumberFormat="1" applyFont="1" applyFill="1" applyBorder="1" applyAlignment="1"/>
    <xf numFmtId="2" fontId="0" fillId="0" borderId="1" xfId="0" applyNumberFormat="1" applyBorder="1"/>
    <xf numFmtId="2" fontId="4" fillId="0" borderId="1" xfId="0" applyNumberFormat="1" applyFont="1" applyBorder="1" applyAlignment="1"/>
    <xf numFmtId="0" fontId="0" fillId="0" borderId="1" xfId="0" applyFont="1" applyBorder="1" applyAlignment="1">
      <alignment wrapText="1"/>
    </xf>
    <xf numFmtId="14" fontId="0" fillId="0" borderId="0" xfId="0" applyNumberFormat="1" applyFont="1" applyAlignment="1"/>
    <xf numFmtId="0" fontId="10" fillId="0" borderId="0" xfId="0" applyFont="1" applyAlignment="1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0" fillId="0" borderId="0" xfId="0" applyNumberFormat="1"/>
    <xf numFmtId="2" fontId="4" fillId="0" borderId="0" xfId="0" applyNumberFormat="1" applyFont="1" applyBorder="1" applyAlignment="1"/>
    <xf numFmtId="0" fontId="7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0" xfId="0" applyFont="1" applyBorder="1" applyAlignment="1">
      <alignment horizontal="left" wrapText="1"/>
    </xf>
    <xf numFmtId="0" fontId="0" fillId="0" borderId="0" xfId="0" applyBorder="1"/>
    <xf numFmtId="14" fontId="0" fillId="0" borderId="0" xfId="0" applyNumberFormat="1" applyFont="1" applyAlignment="1">
      <alignment wrapText="1"/>
    </xf>
    <xf numFmtId="164" fontId="2" fillId="4" borderId="1" xfId="0" applyNumberFormat="1" applyFont="1" applyFill="1" applyBorder="1" applyAlignment="1"/>
    <xf numFmtId="10" fontId="0" fillId="3" borderId="1" xfId="0" applyNumberFormat="1" applyFont="1" applyFill="1" applyBorder="1" applyAlignment="1">
      <alignment wrapText="1"/>
    </xf>
    <xf numFmtId="10" fontId="2" fillId="3" borderId="1" xfId="0" applyNumberFormat="1" applyFont="1" applyFill="1" applyBorder="1" applyAlignment="1"/>
    <xf numFmtId="0" fontId="12" fillId="0" borderId="0" xfId="0" applyFont="1" applyAlignment="1">
      <alignment wrapText="1"/>
    </xf>
    <xf numFmtId="0" fontId="11" fillId="7" borderId="1" xfId="1" applyBorder="1" applyAlignment="1">
      <alignment wrapText="1"/>
    </xf>
    <xf numFmtId="0" fontId="11" fillId="7" borderId="1" xfId="1" applyBorder="1"/>
    <xf numFmtId="164" fontId="11" fillId="7" borderId="1" xfId="1" applyNumberFormat="1" applyBorder="1" applyAlignment="1">
      <alignment wrapText="1"/>
    </xf>
    <xf numFmtId="0" fontId="11" fillId="7" borderId="1" xfId="1" applyBorder="1" applyAlignment="1">
      <alignment horizontal="right"/>
    </xf>
    <xf numFmtId="165" fontId="11" fillId="7" borderId="1" xfId="1" applyNumberFormat="1" applyBorder="1" applyAlignment="1">
      <alignment horizontal="right"/>
    </xf>
    <xf numFmtId="10" fontId="0" fillId="0" borderId="0" xfId="2" applyNumberFormat="1" applyFont="1" applyAlignment="1"/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0" xfId="0"/>
    <xf numFmtId="10" fontId="11" fillId="7" borderId="1" xfId="1" applyNumberFormat="1" applyBorder="1" applyAlignment="1">
      <alignment wrapText="1"/>
    </xf>
    <xf numFmtId="10" fontId="11" fillId="7" borderId="1" xfId="1" applyNumberFormat="1" applyBorder="1"/>
    <xf numFmtId="0" fontId="11" fillId="7" borderId="1" xfId="1" applyBorder="1" applyAlignment="1">
      <alignment wrapText="1"/>
    </xf>
    <xf numFmtId="0" fontId="11" fillId="7" borderId="1" xfId="1" applyBorder="1"/>
  </cellXfs>
  <cellStyles count="3">
    <cellStyle name="Neutral" xfId="1" builtinId="28"/>
    <cellStyle name="Prozent" xfId="2" builtinId="5"/>
    <cellStyle name="Standard" xfId="0" builtinId="0"/>
  </cellStyles>
  <dxfs count="2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F2F2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5"/>
  <sheetViews>
    <sheetView tabSelected="1" topLeftCell="A13" zoomScaleNormal="100" workbookViewId="0">
      <selection activeCell="D88" sqref="D88"/>
    </sheetView>
  </sheetViews>
  <sheetFormatPr baseColWidth="10" defaultColWidth="8.85546875" defaultRowHeight="12.75" x14ac:dyDescent="0.2"/>
  <cols>
    <col min="1" max="1" width="25.42578125" style="1" customWidth="1"/>
    <col min="2" max="2" width="33.7109375" style="1" customWidth="1"/>
    <col min="3" max="3" width="12.7109375" bestFit="1" customWidth="1"/>
    <col min="4" max="4" width="22.42578125" bestFit="1" customWidth="1"/>
    <col min="5" max="5" width="23.5703125" bestFit="1" customWidth="1"/>
    <col min="6" max="6" width="23.7109375" customWidth="1"/>
    <col min="7" max="7" width="25" bestFit="1" customWidth="1"/>
    <col min="8" max="8" width="20.85546875" bestFit="1" customWidth="1"/>
    <col min="9" max="9" width="11.28515625" bestFit="1" customWidth="1"/>
    <col min="10" max="10" width="19.42578125" bestFit="1" customWidth="1"/>
    <col min="11" max="11" width="11.140625" bestFit="1" customWidth="1"/>
    <col min="12" max="12" width="20.85546875" bestFit="1" customWidth="1"/>
    <col min="13" max="13" width="11.28515625" bestFit="1" customWidth="1"/>
  </cols>
  <sheetData>
    <row r="1" spans="1:34" ht="21.75" x14ac:dyDescent="0.3">
      <c r="A1" s="54" t="s">
        <v>84</v>
      </c>
      <c r="B1" s="54"/>
      <c r="C1" s="54"/>
      <c r="D1" s="54"/>
    </row>
    <row r="2" spans="1:34" x14ac:dyDescent="0.2">
      <c r="A2"/>
      <c r="B2"/>
      <c r="L2" s="2"/>
      <c r="M2" s="2"/>
      <c r="N2" s="2"/>
      <c r="O2" s="2"/>
    </row>
    <row r="3" spans="1:34" ht="15.75" x14ac:dyDescent="0.25">
      <c r="A3" s="3" t="s">
        <v>0</v>
      </c>
      <c r="B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5.75" x14ac:dyDescent="0.25">
      <c r="A4" s="3"/>
      <c r="B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">
      <c r="A5" s="6" t="s">
        <v>1</v>
      </c>
      <c r="B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">
      <c r="A6" s="7" t="s">
        <v>2</v>
      </c>
      <c r="B6" s="7" t="s">
        <v>3</v>
      </c>
      <c r="C6" s="8" t="s">
        <v>4</v>
      </c>
      <c r="D6" s="8" t="s">
        <v>5</v>
      </c>
      <c r="E6" s="8" t="s">
        <v>31</v>
      </c>
    </row>
    <row r="7" spans="1:34" x14ac:dyDescent="0.2">
      <c r="A7" s="9" t="s">
        <v>85</v>
      </c>
      <c r="B7" s="9" t="s">
        <v>86</v>
      </c>
      <c r="C7" s="10">
        <v>42276</v>
      </c>
      <c r="D7" s="11">
        <v>0</v>
      </c>
      <c r="E7" s="28">
        <v>1</v>
      </c>
    </row>
    <row r="8" spans="1:34" ht="18" x14ac:dyDescent="0.25">
      <c r="A8" s="12"/>
      <c r="B8" s="4"/>
      <c r="L8" s="2"/>
      <c r="M8" s="2"/>
      <c r="N8" s="2"/>
      <c r="O8" s="2"/>
    </row>
    <row r="9" spans="1:34" x14ac:dyDescent="0.2">
      <c r="A9" s="6" t="s">
        <v>6</v>
      </c>
      <c r="B9" s="4"/>
      <c r="L9" s="2"/>
      <c r="M9" s="2"/>
      <c r="N9" s="2"/>
      <c r="O9" s="2"/>
    </row>
    <row r="10" spans="1:34" x14ac:dyDescent="0.2">
      <c r="A10" s="7" t="s">
        <v>7</v>
      </c>
      <c r="B10" s="7" t="s">
        <v>8</v>
      </c>
      <c r="C10" s="7" t="s">
        <v>9</v>
      </c>
      <c r="D10" s="8" t="s">
        <v>10</v>
      </c>
      <c r="E10" s="8" t="s">
        <v>11</v>
      </c>
      <c r="F10" s="25" t="s">
        <v>32</v>
      </c>
      <c r="G10" s="25" t="s">
        <v>29</v>
      </c>
      <c r="H10" s="25" t="s">
        <v>30</v>
      </c>
      <c r="I10" s="25" t="s">
        <v>33</v>
      </c>
      <c r="J10" s="8" t="s">
        <v>34</v>
      </c>
      <c r="K10" s="8" t="s">
        <v>35</v>
      </c>
      <c r="L10" s="8" t="s">
        <v>36</v>
      </c>
      <c r="M10" s="8" t="s">
        <v>37</v>
      </c>
    </row>
    <row r="11" spans="1:34" x14ac:dyDescent="0.2">
      <c r="A11" s="13">
        <v>43101</v>
      </c>
      <c r="B11" s="13">
        <v>43131</v>
      </c>
      <c r="C11" s="14">
        <f>IF(AND(A11=B11,OR(WEEKDAY(A11)=1,WEEKDAY(A11)=7)),0,NETWORKDAYS(A11,B11)/NETWORKDAYS(DATE(YEAR(A11),MONTH(A11),1),
DATE(YEAR(B11),MONTH(B11),DAY(EOMONTH(B11,0)))))</f>
        <v>1</v>
      </c>
      <c r="D11" s="15">
        <v>0.83399999999999996</v>
      </c>
      <c r="E11" s="16">
        <v>5</v>
      </c>
      <c r="F11" s="26">
        <v>0</v>
      </c>
      <c r="G11" s="26">
        <v>0</v>
      </c>
      <c r="H11" s="27">
        <v>0</v>
      </c>
      <c r="I11" s="27">
        <v>0</v>
      </c>
      <c r="J11" s="27">
        <v>0</v>
      </c>
      <c r="K11" s="16">
        <v>5</v>
      </c>
      <c r="L11" s="27">
        <v>0</v>
      </c>
      <c r="M11" s="27">
        <v>0</v>
      </c>
    </row>
    <row r="12" spans="1:34" ht="18" x14ac:dyDescent="0.25">
      <c r="A12" s="12"/>
      <c r="B12" s="4"/>
      <c r="L12" s="2"/>
      <c r="M12" s="2"/>
      <c r="N12" s="2"/>
      <c r="O12" s="2"/>
    </row>
    <row r="13" spans="1:34" x14ac:dyDescent="0.2">
      <c r="A13" s="6" t="s">
        <v>38</v>
      </c>
      <c r="B13" s="4"/>
      <c r="L13" s="2"/>
      <c r="M13" s="2"/>
      <c r="N13" s="2"/>
      <c r="O13" s="2"/>
    </row>
    <row r="14" spans="1:34" x14ac:dyDescent="0.2">
      <c r="A14" s="7" t="s">
        <v>39</v>
      </c>
      <c r="B14" s="8" t="s">
        <v>40</v>
      </c>
      <c r="C14" s="8" t="s">
        <v>41</v>
      </c>
      <c r="D14" s="25" t="s">
        <v>42</v>
      </c>
      <c r="E14" s="25" t="s">
        <v>43</v>
      </c>
      <c r="F14" s="8" t="s">
        <v>44</v>
      </c>
      <c r="G14" s="8" t="s">
        <v>45</v>
      </c>
      <c r="L14" s="2"/>
      <c r="M14" s="2"/>
      <c r="N14" s="2"/>
      <c r="O14" s="2"/>
    </row>
    <row r="15" spans="1:34" x14ac:dyDescent="0.2">
      <c r="A15" s="45">
        <v>0.2</v>
      </c>
      <c r="B15" s="46">
        <v>3.1600000000000003E-2</v>
      </c>
      <c r="C15" s="46">
        <v>0.2</v>
      </c>
      <c r="D15" s="46">
        <v>6.7400000000000002E-2</v>
      </c>
      <c r="E15" s="46">
        <v>0.2</v>
      </c>
      <c r="F15" s="46">
        <v>0</v>
      </c>
      <c r="G15" s="46">
        <v>0</v>
      </c>
      <c r="L15" s="2"/>
      <c r="M15" s="2"/>
      <c r="N15" s="2"/>
      <c r="O15" s="2"/>
    </row>
    <row r="16" spans="1:34" ht="18" x14ac:dyDescent="0.25">
      <c r="A16" s="12"/>
      <c r="B16" s="4"/>
      <c r="L16" s="2"/>
      <c r="M16" s="2"/>
      <c r="N16" s="2"/>
      <c r="O16" s="2"/>
    </row>
    <row r="17" spans="1:34" x14ac:dyDescent="0.2">
      <c r="A17" s="6" t="s">
        <v>12</v>
      </c>
      <c r="B17" s="4"/>
      <c r="I17" s="2"/>
      <c r="J17" s="2"/>
      <c r="K17" s="2"/>
      <c r="L17" s="2"/>
    </row>
    <row r="18" spans="1:34" x14ac:dyDescent="0.2">
      <c r="A18" s="7" t="s">
        <v>13</v>
      </c>
      <c r="B18" s="8" t="s">
        <v>10</v>
      </c>
      <c r="C18" s="8" t="s">
        <v>14</v>
      </c>
      <c r="D18" s="25" t="s">
        <v>30</v>
      </c>
      <c r="E18" s="25" t="s">
        <v>33</v>
      </c>
      <c r="F18" s="8" t="s">
        <v>34</v>
      </c>
      <c r="G18" s="8" t="s">
        <v>35</v>
      </c>
      <c r="H18" s="8" t="s">
        <v>36</v>
      </c>
      <c r="I18" s="8" t="s">
        <v>37</v>
      </c>
    </row>
    <row r="19" spans="1:34" x14ac:dyDescent="0.2">
      <c r="A19" s="13"/>
      <c r="B19" s="15"/>
      <c r="C19" s="16"/>
      <c r="D19" s="27"/>
      <c r="E19" s="27">
        <v>0</v>
      </c>
      <c r="F19" s="27">
        <v>0</v>
      </c>
      <c r="G19" s="16">
        <v>0</v>
      </c>
      <c r="H19" s="27">
        <v>0</v>
      </c>
      <c r="I19" s="27">
        <v>0</v>
      </c>
    </row>
    <row r="20" spans="1:34" ht="18" x14ac:dyDescent="0.25">
      <c r="A20" s="12"/>
      <c r="B20" s="4"/>
      <c r="I20" s="2"/>
      <c r="J20" s="2"/>
      <c r="K20" s="2"/>
      <c r="L20" s="2"/>
    </row>
    <row r="21" spans="1:34" ht="15.75" x14ac:dyDescent="0.25">
      <c r="A21" s="34" t="s">
        <v>15</v>
      </c>
      <c r="B21" s="4"/>
      <c r="L21" s="2"/>
      <c r="M21" s="2"/>
      <c r="N21" s="2"/>
      <c r="O21" s="2"/>
    </row>
    <row r="22" spans="1:34" s="18" customFormat="1" x14ac:dyDescent="0.2">
      <c r="A22" s="7" t="s">
        <v>16</v>
      </c>
      <c r="B22" s="7" t="s">
        <v>17</v>
      </c>
      <c r="C22" s="17"/>
      <c r="D22" s="17"/>
      <c r="H22"/>
      <c r="L22" s="2"/>
      <c r="M22" s="2"/>
      <c r="N22" s="2"/>
      <c r="O22" s="2"/>
    </row>
    <row r="23" spans="1:34" s="18" customFormat="1" ht="25.5" x14ac:dyDescent="0.2">
      <c r="A23" s="35" t="s">
        <v>46</v>
      </c>
      <c r="B23" s="36">
        <v>100000</v>
      </c>
      <c r="C23" s="20"/>
      <c r="D23" s="20"/>
      <c r="H23"/>
      <c r="I23" s="2"/>
      <c r="L23" s="2"/>
      <c r="M23" s="2"/>
      <c r="N23" s="2"/>
      <c r="O23" s="2"/>
    </row>
    <row r="24" spans="1:34" x14ac:dyDescent="0.2">
      <c r="A24" s="19"/>
      <c r="B24" s="19"/>
      <c r="C24" s="20"/>
      <c r="D24" s="20"/>
      <c r="L24" s="2"/>
      <c r="M24" s="2"/>
      <c r="N24" s="2"/>
      <c r="O24" s="2"/>
    </row>
    <row r="25" spans="1:34" ht="15.75" x14ac:dyDescent="0.25">
      <c r="A25" s="3" t="s">
        <v>18</v>
      </c>
      <c r="B25"/>
      <c r="I25" s="1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5.75" x14ac:dyDescent="0.25">
      <c r="A26" s="3"/>
      <c r="B26"/>
      <c r="I26" s="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">
      <c r="A27" s="6" t="s">
        <v>19</v>
      </c>
      <c r="B27" s="4"/>
      <c r="L27" s="2"/>
      <c r="M27" s="2"/>
      <c r="N27" s="2"/>
      <c r="O27" s="2"/>
    </row>
    <row r="28" spans="1:34" s="18" customFormat="1" ht="13.15" customHeight="1" x14ac:dyDescent="0.2">
      <c r="A28" s="55" t="s">
        <v>20</v>
      </c>
      <c r="B28" s="56"/>
      <c r="C28" s="56"/>
      <c r="D28" s="56"/>
      <c r="E28" s="57"/>
      <c r="H28"/>
      <c r="L28" s="2"/>
      <c r="M28" s="2"/>
      <c r="N28" s="2"/>
      <c r="O28" s="2"/>
    </row>
    <row r="29" spans="1:34" s="18" customFormat="1" ht="12.75" customHeight="1" x14ac:dyDescent="0.2">
      <c r="A29" s="58" t="s">
        <v>74</v>
      </c>
      <c r="B29" s="59"/>
      <c r="C29" s="59"/>
      <c r="D29" s="59"/>
      <c r="E29" s="60"/>
      <c r="H29"/>
      <c r="I29" s="2"/>
      <c r="L29" s="2"/>
      <c r="M29" s="2"/>
      <c r="N29" s="2"/>
      <c r="O29" s="2"/>
    </row>
    <row r="30" spans="1:34" s="18" customFormat="1" x14ac:dyDescent="0.2">
      <c r="A30" s="19"/>
      <c r="B30" s="19"/>
      <c r="C30" s="20"/>
      <c r="D30" s="20"/>
      <c r="E30"/>
      <c r="H30"/>
      <c r="I30"/>
      <c r="L30" s="2"/>
      <c r="M30" s="2"/>
      <c r="N30" s="2"/>
      <c r="O30" s="2"/>
    </row>
    <row r="31" spans="1:34" x14ac:dyDescent="0.2">
      <c r="A31" s="22"/>
      <c r="B31" s="22"/>
      <c r="C31" s="22"/>
      <c r="D31" s="22"/>
      <c r="E31" s="23"/>
      <c r="L31" s="2"/>
      <c r="M31" s="2"/>
      <c r="N31" s="2"/>
      <c r="O31" s="2"/>
    </row>
    <row r="32" spans="1:34" s="18" customFormat="1" x14ac:dyDescent="0.2">
      <c r="A32" s="23" t="s">
        <v>21</v>
      </c>
      <c r="B32" s="19"/>
      <c r="C32" s="20"/>
      <c r="D32" s="20"/>
      <c r="E32"/>
      <c r="L32" s="2"/>
      <c r="M32" s="2"/>
      <c r="N32" s="2"/>
      <c r="O32" s="2"/>
    </row>
    <row r="33" spans="1:15" s="18" customFormat="1" x14ac:dyDescent="0.2">
      <c r="A33" s="7" t="s">
        <v>22</v>
      </c>
      <c r="B33" s="7" t="s">
        <v>16</v>
      </c>
      <c r="C33" s="7" t="s">
        <v>61</v>
      </c>
      <c r="D33" s="7" t="s">
        <v>23</v>
      </c>
      <c r="E33" s="7" t="s">
        <v>24</v>
      </c>
      <c r="L33" s="2"/>
      <c r="M33" s="2"/>
      <c r="N33" s="2"/>
      <c r="O33" s="2"/>
    </row>
    <row r="34" spans="1:15" s="18" customFormat="1" x14ac:dyDescent="0.2">
      <c r="A34" s="21" t="s">
        <v>25</v>
      </c>
      <c r="B34" s="21" t="str">
        <f>B88</f>
        <v>F</v>
      </c>
      <c r="C34" s="44">
        <f>COUNTIF(B93:B123,B86)</f>
        <v>5</v>
      </c>
      <c r="D34" s="29">
        <f>MROUND($B$64*B87,0.05)</f>
        <v>7.75</v>
      </c>
      <c r="E34" s="30">
        <f t="shared" ref="E34:E53" si="0">C34*D34</f>
        <v>38.75</v>
      </c>
      <c r="F34" s="33"/>
      <c r="L34" s="2"/>
      <c r="M34" s="2"/>
      <c r="N34" s="2"/>
      <c r="O34" s="2"/>
    </row>
    <row r="35" spans="1:15" s="18" customFormat="1" x14ac:dyDescent="0.2">
      <c r="A35" s="21" t="s">
        <v>25</v>
      </c>
      <c r="B35" s="21" t="str">
        <f>C88</f>
        <v>MB</v>
      </c>
      <c r="C35" s="44">
        <f>COUNTIF(B93:B123,C86)</f>
        <v>0</v>
      </c>
      <c r="D35" s="29">
        <f>MROUND($B$64*C87,0.05)</f>
        <v>10.350000000000001</v>
      </c>
      <c r="E35" s="30">
        <f t="shared" si="0"/>
        <v>0</v>
      </c>
      <c r="F35" s="33"/>
      <c r="L35" s="2"/>
      <c r="M35" s="2"/>
      <c r="N35" s="2"/>
      <c r="O35" s="2"/>
    </row>
    <row r="36" spans="1:15" s="18" customFormat="1" x14ac:dyDescent="0.2">
      <c r="A36" s="21" t="s">
        <v>25</v>
      </c>
      <c r="B36" s="21" t="str">
        <f>D88</f>
        <v>FN</v>
      </c>
      <c r="C36" s="44">
        <f>COUNTIF(B93:B123,D86)</f>
        <v>0</v>
      </c>
      <c r="D36" s="29">
        <f>MROUND($B$64*D87,0.05)</f>
        <v>30.5</v>
      </c>
      <c r="E36" s="30">
        <f t="shared" si="0"/>
        <v>0</v>
      </c>
      <c r="F36" s="33"/>
      <c r="L36" s="2"/>
      <c r="M36" s="2"/>
      <c r="N36" s="2"/>
      <c r="O36" s="2"/>
    </row>
    <row r="37" spans="1:15" s="18" customFormat="1" x14ac:dyDescent="0.2">
      <c r="A37" s="21" t="s">
        <v>25</v>
      </c>
      <c r="B37" s="21" t="str">
        <f>E88</f>
        <v>NS1</v>
      </c>
      <c r="C37" s="44">
        <f>COUNTIF(B93:B123,E86)</f>
        <v>0</v>
      </c>
      <c r="D37" s="29">
        <f>MROUND($B$64*E87,0.05)</f>
        <v>21.200000000000003</v>
      </c>
      <c r="E37" s="30">
        <f t="shared" si="0"/>
        <v>0</v>
      </c>
      <c r="F37" s="33"/>
      <c r="L37" s="2"/>
      <c r="M37" s="2"/>
      <c r="N37" s="2"/>
      <c r="O37" s="2"/>
    </row>
    <row r="38" spans="1:15" s="18" customFormat="1" x14ac:dyDescent="0.2">
      <c r="A38" s="21" t="s">
        <v>25</v>
      </c>
      <c r="B38" s="21" t="str">
        <f>F88</f>
        <v>NS2</v>
      </c>
      <c r="C38" s="44">
        <f>COUNTIF(B93:B123,F86)</f>
        <v>0</v>
      </c>
      <c r="D38" s="29">
        <f>MROUND($B$64*F87,0.05)</f>
        <v>15.5</v>
      </c>
      <c r="E38" s="30">
        <f t="shared" si="0"/>
        <v>0</v>
      </c>
      <c r="F38" s="33"/>
      <c r="L38" s="2"/>
      <c r="M38" s="2"/>
      <c r="N38" s="2"/>
      <c r="O38" s="2"/>
    </row>
    <row r="39" spans="1:15" s="18" customFormat="1" x14ac:dyDescent="0.2">
      <c r="A39" s="21" t="s">
        <v>25</v>
      </c>
      <c r="B39" s="21" t="str">
        <f>G88</f>
        <v>F + MB</v>
      </c>
      <c r="C39" s="44">
        <f>COUNTIF(B93:B123,G86)</f>
        <v>0</v>
      </c>
      <c r="D39" s="29">
        <f>MROUND($B$64*G87,0.05)</f>
        <v>18.100000000000001</v>
      </c>
      <c r="E39" s="30">
        <f t="shared" si="0"/>
        <v>0</v>
      </c>
      <c r="F39" s="33"/>
      <c r="L39" s="2"/>
      <c r="M39" s="2"/>
      <c r="N39" s="2"/>
      <c r="O39" s="2"/>
    </row>
    <row r="40" spans="1:15" x14ac:dyDescent="0.2">
      <c r="A40" s="21" t="s">
        <v>25</v>
      </c>
      <c r="B40" s="21" t="str">
        <f>H88</f>
        <v>F + MB + NVB</v>
      </c>
      <c r="C40" s="44">
        <f>COUNTIF(B93:B123,H86)</f>
        <v>0</v>
      </c>
      <c r="D40" s="29">
        <f>MROUND($B$64*H87,0.05)</f>
        <v>24.3</v>
      </c>
      <c r="E40" s="30">
        <f t="shared" si="0"/>
        <v>0</v>
      </c>
      <c r="F40" s="33"/>
      <c r="G40" s="18"/>
      <c r="H40" s="18"/>
      <c r="L40" s="2"/>
      <c r="M40" s="2"/>
      <c r="N40" s="2"/>
      <c r="O40" s="2"/>
    </row>
    <row r="41" spans="1:15" x14ac:dyDescent="0.2">
      <c r="A41" s="21" t="s">
        <v>25</v>
      </c>
      <c r="B41" s="21" t="str">
        <f>I88</f>
        <v>F + FN</v>
      </c>
      <c r="C41" s="44">
        <f>COUNTIF(B93:B123,I86)</f>
        <v>0</v>
      </c>
      <c r="D41" s="29">
        <f>MROUND($B$64*I87,0.05)</f>
        <v>38.300000000000004</v>
      </c>
      <c r="E41" s="30">
        <f t="shared" si="0"/>
        <v>0</v>
      </c>
      <c r="F41" s="33"/>
      <c r="G41" s="18"/>
      <c r="H41" s="18"/>
      <c r="L41" s="2"/>
      <c r="M41" s="2"/>
      <c r="N41" s="2"/>
      <c r="O41" s="2"/>
    </row>
    <row r="42" spans="1:15" x14ac:dyDescent="0.2">
      <c r="A42" s="21" t="s">
        <v>25</v>
      </c>
      <c r="B42" s="21" t="str">
        <f>J88</f>
        <v>F + NS1</v>
      </c>
      <c r="C42" s="44">
        <f>COUNTIF(B93:B123,J86)</f>
        <v>0</v>
      </c>
      <c r="D42" s="29">
        <f>MROUND($B$64*J87,0.05)</f>
        <v>28.450000000000003</v>
      </c>
      <c r="E42" s="30">
        <f t="shared" si="0"/>
        <v>0</v>
      </c>
      <c r="F42" s="33"/>
      <c r="G42" s="18"/>
      <c r="H42" s="18"/>
      <c r="L42" s="2"/>
      <c r="M42" s="2"/>
      <c r="N42" s="2"/>
      <c r="O42" s="2"/>
    </row>
    <row r="43" spans="1:15" x14ac:dyDescent="0.2">
      <c r="A43" s="21" t="s">
        <v>25</v>
      </c>
      <c r="B43" s="21" t="str">
        <f>K88</f>
        <v>F + NS2</v>
      </c>
      <c r="C43" s="44">
        <f>COUNTIF(B93:B123,K86)</f>
        <v>0</v>
      </c>
      <c r="D43" s="29">
        <f>MROUND($B$64*K87,0.05)</f>
        <v>23.25</v>
      </c>
      <c r="E43" s="30">
        <f t="shared" si="0"/>
        <v>0</v>
      </c>
      <c r="F43" s="33"/>
      <c r="G43" s="18"/>
      <c r="H43" s="18"/>
      <c r="L43" s="2"/>
      <c r="M43" s="2"/>
      <c r="N43" s="2"/>
      <c r="O43" s="2"/>
    </row>
    <row r="44" spans="1:15" x14ac:dyDescent="0.2">
      <c r="A44" s="21" t="s">
        <v>25</v>
      </c>
      <c r="B44" s="21" t="str">
        <f>L88</f>
        <v>F + MB + NS1</v>
      </c>
      <c r="C44" s="44">
        <f>COUNTIF(B93:B123,L86)</f>
        <v>0</v>
      </c>
      <c r="D44" s="29">
        <f>MROUND($B$64*L87,0.05)</f>
        <v>38.800000000000004</v>
      </c>
      <c r="E44" s="30">
        <f t="shared" si="0"/>
        <v>0</v>
      </c>
      <c r="F44" s="33"/>
      <c r="G44" s="18"/>
      <c r="H44" s="18"/>
      <c r="L44" s="2"/>
      <c r="M44" s="2"/>
      <c r="N44" s="2"/>
      <c r="O44" s="2"/>
    </row>
    <row r="45" spans="1:15" x14ac:dyDescent="0.2">
      <c r="A45" s="21" t="s">
        <v>25</v>
      </c>
      <c r="B45" s="21" t="str">
        <f>M88</f>
        <v>F + MB + NS2</v>
      </c>
      <c r="C45" s="44">
        <f>COUNTIF(B93:B123,M86)</f>
        <v>0</v>
      </c>
      <c r="D45" s="29">
        <f>MROUND($B$64*M87,0.05)</f>
        <v>33.1</v>
      </c>
      <c r="E45" s="30">
        <f t="shared" si="0"/>
        <v>0</v>
      </c>
      <c r="F45" s="33"/>
      <c r="G45" s="18"/>
      <c r="H45" s="18"/>
    </row>
    <row r="46" spans="1:15" x14ac:dyDescent="0.2">
      <c r="A46" s="21" t="s">
        <v>25</v>
      </c>
      <c r="B46" s="21" t="str">
        <f>N88</f>
        <v>MB + NVB</v>
      </c>
      <c r="C46" s="44">
        <f>COUNTIF(B93:B123,N86)</f>
        <v>4</v>
      </c>
      <c r="D46" s="29">
        <f>MROUND($B$64*N87,0.05)</f>
        <v>16.55</v>
      </c>
      <c r="E46" s="30">
        <f t="shared" si="0"/>
        <v>66.2</v>
      </c>
      <c r="F46" s="33"/>
      <c r="G46" s="18"/>
      <c r="H46" s="18"/>
    </row>
    <row r="47" spans="1:15" x14ac:dyDescent="0.2">
      <c r="A47" s="21" t="s">
        <v>25</v>
      </c>
      <c r="B47" s="21" t="str">
        <f>O88</f>
        <v>MB + NVB + NS1</v>
      </c>
      <c r="C47" s="44">
        <f>COUNTIF(B93:B123,O86)</f>
        <v>0</v>
      </c>
      <c r="D47" s="29">
        <f>MROUND($B$64*O87,0.05)</f>
        <v>37.25</v>
      </c>
      <c r="E47" s="30">
        <f t="shared" si="0"/>
        <v>0</v>
      </c>
      <c r="F47" s="33"/>
      <c r="G47" s="18"/>
      <c r="H47" s="18"/>
    </row>
    <row r="48" spans="1:15" x14ac:dyDescent="0.2">
      <c r="A48" s="21" t="s">
        <v>25</v>
      </c>
      <c r="B48" s="21" t="str">
        <f>P88</f>
        <v>MB + NVB + NS2</v>
      </c>
      <c r="C48" s="44">
        <f>COUNTIF(B93:B123,P86)</f>
        <v>0</v>
      </c>
      <c r="D48" s="29">
        <f>MROUND($B$64*P87,0.05)</f>
        <v>31.55</v>
      </c>
      <c r="E48" s="30">
        <f t="shared" si="0"/>
        <v>0</v>
      </c>
      <c r="F48" s="33"/>
      <c r="G48" s="18"/>
      <c r="H48" s="18"/>
    </row>
    <row r="49" spans="1:15" x14ac:dyDescent="0.2">
      <c r="A49" s="21" t="s">
        <v>25</v>
      </c>
      <c r="B49" s="21" t="str">
        <f>Q88</f>
        <v>MB + FN</v>
      </c>
      <c r="C49" s="44">
        <f>COUNTIF(B93:B123,Q86)</f>
        <v>0</v>
      </c>
      <c r="D49" s="29">
        <f>MROUND($B$64*Q87,0.05)</f>
        <v>40.85</v>
      </c>
      <c r="E49" s="30">
        <f t="shared" si="0"/>
        <v>0</v>
      </c>
      <c r="F49" s="33"/>
      <c r="G49" s="18"/>
      <c r="H49" s="18"/>
    </row>
    <row r="50" spans="1:15" x14ac:dyDescent="0.2">
      <c r="A50" s="21" t="s">
        <v>25</v>
      </c>
      <c r="B50" s="21" t="str">
        <f>R88</f>
        <v>MB + NS1</v>
      </c>
      <c r="C50" s="44">
        <f>COUNTIF(B93:B123,R86)</f>
        <v>0</v>
      </c>
      <c r="D50" s="29">
        <f>MROUND($B$64*R87,0.05)</f>
        <v>31.05</v>
      </c>
      <c r="E50" s="30">
        <f t="shared" si="0"/>
        <v>0</v>
      </c>
      <c r="F50" s="33"/>
      <c r="G50" s="18"/>
      <c r="H50" s="18"/>
    </row>
    <row r="51" spans="1:15" x14ac:dyDescent="0.2">
      <c r="A51" s="21" t="s">
        <v>25</v>
      </c>
      <c r="B51" s="21" t="str">
        <f>S88</f>
        <v>MB + NS2</v>
      </c>
      <c r="C51" s="44">
        <f>COUNTIF(B93:B123,S86)</f>
        <v>0</v>
      </c>
      <c r="D51" s="29">
        <f>MROUND($B$64*S87,0.05)</f>
        <v>25.35</v>
      </c>
      <c r="E51" s="30">
        <f t="shared" si="0"/>
        <v>0</v>
      </c>
      <c r="F51" s="33"/>
      <c r="G51" s="18"/>
      <c r="H51" s="18"/>
    </row>
    <row r="52" spans="1:15" x14ac:dyDescent="0.2">
      <c r="A52" s="21" t="s">
        <v>25</v>
      </c>
      <c r="B52" s="21" t="str">
        <f>T88</f>
        <v>F + MB + FN</v>
      </c>
      <c r="C52" s="44">
        <f>COUNTIF(B93:B123,T86)</f>
        <v>14</v>
      </c>
      <c r="D52" s="29">
        <f>MROUND($B$64*T87,0.05)</f>
        <v>48.6</v>
      </c>
      <c r="E52" s="30">
        <f t="shared" si="0"/>
        <v>680.4</v>
      </c>
      <c r="F52" s="33"/>
      <c r="G52" s="18"/>
      <c r="H52" s="18"/>
    </row>
    <row r="53" spans="1:15" x14ac:dyDescent="0.2">
      <c r="A53" s="21" t="s">
        <v>14</v>
      </c>
      <c r="B53" s="21" t="s">
        <v>35</v>
      </c>
      <c r="C53" s="44">
        <f>C35+C39+C40+C44+C45+C46+C49+C50+C51+C52+C47+C48</f>
        <v>18</v>
      </c>
      <c r="D53" s="29">
        <f>D72</f>
        <v>10</v>
      </c>
      <c r="E53" s="30">
        <f t="shared" si="0"/>
        <v>180</v>
      </c>
      <c r="F53" s="33"/>
      <c r="G53" s="18"/>
      <c r="H53" s="18"/>
    </row>
    <row r="54" spans="1:15" x14ac:dyDescent="0.2">
      <c r="A54" s="61" t="s">
        <v>26</v>
      </c>
      <c r="B54" s="61"/>
      <c r="C54" s="61"/>
      <c r="D54" s="61"/>
      <c r="E54" s="31">
        <f>SUM(E35:E53)</f>
        <v>926.6</v>
      </c>
      <c r="F54" s="18"/>
      <c r="G54" s="18"/>
    </row>
    <row r="55" spans="1:15" x14ac:dyDescent="0.2">
      <c r="A55" s="22"/>
      <c r="B55" s="22"/>
      <c r="C55" s="22"/>
      <c r="D55" s="22"/>
      <c r="E55" s="38"/>
      <c r="F55" s="18"/>
      <c r="G55" s="18"/>
    </row>
    <row r="56" spans="1:15" x14ac:dyDescent="0.2">
      <c r="A56" s="19"/>
      <c r="B56" s="19"/>
      <c r="C56" s="20"/>
      <c r="D56" s="20"/>
      <c r="L56" s="2"/>
      <c r="M56" s="2"/>
      <c r="N56" s="2"/>
      <c r="O56" s="2"/>
    </row>
    <row r="57" spans="1:15" ht="18" x14ac:dyDescent="0.25">
      <c r="A57" s="12" t="s">
        <v>27</v>
      </c>
      <c r="B57"/>
    </row>
    <row r="58" spans="1:15" s="18" customFormat="1" x14ac:dyDescent="0.2">
      <c r="A58" s="4"/>
      <c r="B58" s="1"/>
    </row>
    <row r="59" spans="1:15" s="18" customFormat="1" x14ac:dyDescent="0.2">
      <c r="A59" s="4" t="s">
        <v>47</v>
      </c>
      <c r="B59" s="1"/>
    </row>
    <row r="60" spans="1:15" s="18" customFormat="1" x14ac:dyDescent="0.2">
      <c r="A60" s="24" t="s">
        <v>48</v>
      </c>
      <c r="B60" s="39">
        <f>IF(A11&gt;EOMONTH(C7,12),1,0)</f>
        <v>1</v>
      </c>
    </row>
    <row r="61" spans="1:15" s="18" customFormat="1" ht="25.5" x14ac:dyDescent="0.2">
      <c r="A61" s="35" t="s">
        <v>49</v>
      </c>
      <c r="B61" s="14">
        <f>ROUND(SUM(C35:C53)*B64*20,0)/20</f>
        <v>223.45</v>
      </c>
    </row>
    <row r="62" spans="1:15" s="18" customFormat="1" x14ac:dyDescent="0.2">
      <c r="A62" s="35" t="s">
        <v>50</v>
      </c>
      <c r="B62" s="14">
        <f>SUM(C35:C53)*$D$67</f>
        <v>437.40000000000003</v>
      </c>
    </row>
    <row r="63" spans="1:15" s="18" customFormat="1" x14ac:dyDescent="0.2">
      <c r="A63" s="35" t="s">
        <v>51</v>
      </c>
      <c r="B63" s="32">
        <f>($D$67-$D$68)/($D$69-$D$70)*($B$23-$D$70)+$D$68</f>
        <v>6.2064280891289663</v>
      </c>
    </row>
    <row r="64" spans="1:15" s="18" customFormat="1" ht="25.5" x14ac:dyDescent="0.2">
      <c r="A64" s="35" t="s">
        <v>52</v>
      </c>
      <c r="B64" s="32">
        <f>IF(B63&lt;=D68,D68,IF(B63&gt;=D67,D67,B63))</f>
        <v>6.2064280891289663</v>
      </c>
    </row>
    <row r="65" spans="1:20" x14ac:dyDescent="0.2">
      <c r="A65" s="19"/>
      <c r="B65" s="19"/>
      <c r="C65" s="20"/>
      <c r="D65" s="20"/>
      <c r="L65" s="2"/>
      <c r="M65" s="2"/>
      <c r="N65" s="2"/>
      <c r="O65" s="2"/>
    </row>
    <row r="66" spans="1:20" x14ac:dyDescent="0.2">
      <c r="A66" s="4" t="s">
        <v>28</v>
      </c>
    </row>
    <row r="67" spans="1:20" x14ac:dyDescent="0.2">
      <c r="A67" s="68" t="s">
        <v>53</v>
      </c>
      <c r="B67" s="68"/>
      <c r="C67" s="68"/>
      <c r="D67" s="51">
        <v>12.15</v>
      </c>
      <c r="L67" s="2"/>
      <c r="M67" s="2"/>
      <c r="N67" s="2"/>
      <c r="O67" s="2"/>
    </row>
    <row r="68" spans="1:20" x14ac:dyDescent="0.2">
      <c r="A68" s="68" t="s">
        <v>54</v>
      </c>
      <c r="B68" s="68"/>
      <c r="C68" s="68"/>
      <c r="D68" s="51">
        <v>0.77</v>
      </c>
      <c r="L68" s="2"/>
      <c r="M68" s="2"/>
      <c r="N68" s="2"/>
      <c r="O68" s="2"/>
    </row>
    <row r="69" spans="1:20" x14ac:dyDescent="0.2">
      <c r="A69" s="62" t="s">
        <v>55</v>
      </c>
      <c r="B69" s="63"/>
      <c r="C69" s="64"/>
      <c r="D69" s="52">
        <v>161880</v>
      </c>
      <c r="L69" s="2"/>
      <c r="M69" s="2"/>
      <c r="N69" s="2"/>
      <c r="O69" s="2"/>
    </row>
    <row r="70" spans="1:20" x14ac:dyDescent="0.2">
      <c r="A70" s="62" t="s">
        <v>56</v>
      </c>
      <c r="B70" s="63"/>
      <c r="C70" s="64"/>
      <c r="D70" s="52">
        <v>43400</v>
      </c>
      <c r="L70" s="2"/>
      <c r="M70" s="2"/>
      <c r="N70" s="2"/>
      <c r="O70" s="2"/>
    </row>
    <row r="71" spans="1:20" x14ac:dyDescent="0.2">
      <c r="A71" s="68" t="s">
        <v>57</v>
      </c>
      <c r="B71" s="68"/>
      <c r="C71" s="68"/>
      <c r="D71" s="40">
        <f>D73/60</f>
        <v>7.833333333333333</v>
      </c>
      <c r="L71" s="2"/>
      <c r="M71" s="2"/>
      <c r="N71" s="2"/>
      <c r="O71" s="2"/>
    </row>
    <row r="72" spans="1:20" x14ac:dyDescent="0.2">
      <c r="A72" s="62" t="s">
        <v>58</v>
      </c>
      <c r="B72" s="63"/>
      <c r="C72" s="64"/>
      <c r="D72" s="51">
        <v>10</v>
      </c>
      <c r="L72" s="2"/>
      <c r="M72" s="2"/>
      <c r="N72" s="2"/>
      <c r="O72" s="2"/>
    </row>
    <row r="73" spans="1:20" x14ac:dyDescent="0.2">
      <c r="A73" s="65" t="s">
        <v>59</v>
      </c>
      <c r="B73" s="66"/>
      <c r="C73" s="67"/>
      <c r="D73" s="49">
        <v>470</v>
      </c>
    </row>
    <row r="74" spans="1:20" x14ac:dyDescent="0.2">
      <c r="A74" s="65" t="s">
        <v>60</v>
      </c>
      <c r="B74" s="66"/>
      <c r="C74" s="67"/>
      <c r="D74" s="49">
        <v>20</v>
      </c>
    </row>
    <row r="75" spans="1:20" x14ac:dyDescent="0.2">
      <c r="A75" s="41"/>
      <c r="B75" s="41"/>
      <c r="C75" s="41"/>
      <c r="D75" s="42"/>
    </row>
    <row r="78" spans="1:20" ht="47.25" x14ac:dyDescent="0.25">
      <c r="A78" s="47" t="s">
        <v>75</v>
      </c>
    </row>
    <row r="79" spans="1:20" x14ac:dyDescent="0.2">
      <c r="B79" s="48">
        <v>1</v>
      </c>
      <c r="C79" s="48">
        <v>2</v>
      </c>
      <c r="D79" s="49">
        <v>3</v>
      </c>
      <c r="E79" s="49">
        <v>4</v>
      </c>
      <c r="F79" s="49">
        <v>5</v>
      </c>
      <c r="G79" s="49">
        <v>6</v>
      </c>
      <c r="H79" s="49">
        <v>7</v>
      </c>
      <c r="I79" s="49">
        <v>8</v>
      </c>
      <c r="J79" s="49">
        <v>9</v>
      </c>
      <c r="K79" s="49">
        <v>10</v>
      </c>
      <c r="L79" s="49">
        <v>11</v>
      </c>
      <c r="M79" s="49">
        <v>12</v>
      </c>
      <c r="N79" s="49">
        <v>13</v>
      </c>
      <c r="O79" s="49">
        <v>14</v>
      </c>
      <c r="P79" s="49">
        <v>15</v>
      </c>
      <c r="Q79" s="49">
        <v>16</v>
      </c>
      <c r="R79" s="49">
        <v>17</v>
      </c>
      <c r="S79" s="49">
        <v>18</v>
      </c>
      <c r="T79" s="49">
        <v>19</v>
      </c>
    </row>
    <row r="80" spans="1:20" x14ac:dyDescent="0.2">
      <c r="A80" s="69" t="s">
        <v>89</v>
      </c>
      <c r="B80" s="48" t="s">
        <v>62</v>
      </c>
      <c r="C80" s="48"/>
      <c r="D80" s="49"/>
      <c r="E80" s="49"/>
      <c r="F80" s="49"/>
      <c r="G80" s="49" t="s">
        <v>62</v>
      </c>
      <c r="H80" s="49" t="s">
        <v>62</v>
      </c>
      <c r="I80" s="49" t="s">
        <v>62</v>
      </c>
      <c r="J80" s="49" t="s">
        <v>62</v>
      </c>
      <c r="K80" s="49" t="s">
        <v>62</v>
      </c>
      <c r="L80" s="49" t="s">
        <v>62</v>
      </c>
      <c r="M80" s="49" t="s">
        <v>62</v>
      </c>
      <c r="N80" s="49"/>
      <c r="O80" s="49"/>
      <c r="P80" s="49"/>
      <c r="Q80" s="49"/>
      <c r="R80" s="49"/>
      <c r="S80" s="49"/>
      <c r="T80" s="49" t="s">
        <v>62</v>
      </c>
    </row>
    <row r="81" spans="1:35" x14ac:dyDescent="0.2">
      <c r="A81" s="70"/>
      <c r="B81" s="48"/>
      <c r="C81" s="48" t="s">
        <v>62</v>
      </c>
      <c r="D81" s="49"/>
      <c r="E81" s="49"/>
      <c r="F81" s="49"/>
      <c r="G81" s="49" t="s">
        <v>62</v>
      </c>
      <c r="H81" s="49" t="s">
        <v>62</v>
      </c>
      <c r="I81" s="49"/>
      <c r="J81" s="49"/>
      <c r="K81" s="49"/>
      <c r="L81" s="49" t="s">
        <v>62</v>
      </c>
      <c r="M81" s="49" t="s">
        <v>62</v>
      </c>
      <c r="N81" s="49" t="s">
        <v>62</v>
      </c>
      <c r="O81" s="49" t="s">
        <v>62</v>
      </c>
      <c r="P81" s="49" t="s">
        <v>62</v>
      </c>
      <c r="Q81" s="49" t="s">
        <v>62</v>
      </c>
      <c r="R81" s="49" t="s">
        <v>62</v>
      </c>
      <c r="S81" s="49" t="s">
        <v>62</v>
      </c>
      <c r="T81" s="49" t="s">
        <v>62</v>
      </c>
    </row>
    <row r="82" spans="1:35" x14ac:dyDescent="0.2">
      <c r="A82" s="70"/>
      <c r="B82" s="48"/>
      <c r="C82" s="48"/>
      <c r="D82" s="49" t="s">
        <v>62</v>
      </c>
      <c r="E82" s="49"/>
      <c r="F82" s="49"/>
      <c r="G82" s="49"/>
      <c r="H82" s="49" t="s">
        <v>62</v>
      </c>
      <c r="I82" s="49" t="s">
        <v>62</v>
      </c>
      <c r="J82" s="49"/>
      <c r="K82" s="49"/>
      <c r="L82" s="49"/>
      <c r="M82" s="49"/>
      <c r="N82" s="49" t="s">
        <v>62</v>
      </c>
      <c r="O82" s="49" t="s">
        <v>62</v>
      </c>
      <c r="P82" s="49" t="s">
        <v>62</v>
      </c>
      <c r="Q82" s="49" t="s">
        <v>62</v>
      </c>
      <c r="R82" s="49"/>
      <c r="S82" s="49"/>
      <c r="T82" s="49" t="s">
        <v>62</v>
      </c>
    </row>
    <row r="83" spans="1:35" x14ac:dyDescent="0.2">
      <c r="A83" s="70"/>
      <c r="B83" s="48"/>
      <c r="C83" s="48"/>
      <c r="D83" s="49" t="s">
        <v>62</v>
      </c>
      <c r="E83" s="49"/>
      <c r="F83" s="49"/>
      <c r="G83" s="49"/>
      <c r="H83" s="49"/>
      <c r="I83" s="49" t="s">
        <v>62</v>
      </c>
      <c r="J83" s="49"/>
      <c r="K83" s="49"/>
      <c r="L83" s="49"/>
      <c r="M83" s="49"/>
      <c r="N83" s="49"/>
      <c r="O83" s="49"/>
      <c r="P83" s="49"/>
      <c r="Q83" s="49" t="s">
        <v>62</v>
      </c>
      <c r="R83" s="49"/>
      <c r="S83" s="49"/>
      <c r="T83" s="49" t="s">
        <v>62</v>
      </c>
    </row>
    <row r="84" spans="1:35" x14ac:dyDescent="0.2">
      <c r="A84" s="70"/>
      <c r="B84" s="48"/>
      <c r="C84" s="48"/>
      <c r="D84" s="49" t="s">
        <v>62</v>
      </c>
      <c r="E84" s="49" t="s">
        <v>62</v>
      </c>
      <c r="F84" s="49"/>
      <c r="G84" s="49"/>
      <c r="H84" s="49"/>
      <c r="I84" s="49" t="s">
        <v>62</v>
      </c>
      <c r="J84" s="49" t="s">
        <v>62</v>
      </c>
      <c r="K84" s="49"/>
      <c r="L84" s="49" t="s">
        <v>62</v>
      </c>
      <c r="M84" s="49"/>
      <c r="N84" s="49"/>
      <c r="O84" s="49" t="s">
        <v>62</v>
      </c>
      <c r="P84" s="49"/>
      <c r="Q84" s="49" t="s">
        <v>62</v>
      </c>
      <c r="R84" s="49" t="s">
        <v>62</v>
      </c>
      <c r="S84" s="49"/>
      <c r="T84" s="49" t="s">
        <v>62</v>
      </c>
    </row>
    <row r="85" spans="1:35" x14ac:dyDescent="0.2">
      <c r="A85" s="71"/>
      <c r="B85" s="48"/>
      <c r="C85" s="48"/>
      <c r="D85" s="49" t="s">
        <v>62</v>
      </c>
      <c r="E85" s="49" t="s">
        <v>62</v>
      </c>
      <c r="F85" s="49" t="s">
        <v>62</v>
      </c>
      <c r="G85" s="49"/>
      <c r="H85" s="49"/>
      <c r="I85" s="49" t="s">
        <v>62</v>
      </c>
      <c r="J85" s="49" t="s">
        <v>62</v>
      </c>
      <c r="K85" s="49" t="s">
        <v>62</v>
      </c>
      <c r="L85" s="49" t="s">
        <v>62</v>
      </c>
      <c r="M85" s="49" t="s">
        <v>62</v>
      </c>
      <c r="N85" s="49"/>
      <c r="O85" s="49" t="s">
        <v>62</v>
      </c>
      <c r="P85" s="49" t="s">
        <v>62</v>
      </c>
      <c r="Q85" s="49" t="s">
        <v>62</v>
      </c>
      <c r="R85" s="49" t="s">
        <v>62</v>
      </c>
      <c r="S85" s="49" t="s">
        <v>62</v>
      </c>
      <c r="T85" s="49" t="s">
        <v>62</v>
      </c>
    </row>
    <row r="86" spans="1:35" x14ac:dyDescent="0.2">
      <c r="A86" s="7" t="s">
        <v>90</v>
      </c>
      <c r="B86" s="73">
        <v>3.1600000000000003E-2</v>
      </c>
      <c r="C86" s="73">
        <v>4.2099999999999999E-2</v>
      </c>
      <c r="D86" s="74">
        <v>0.1263</v>
      </c>
      <c r="E86" s="74">
        <v>8.6300000000000002E-2</v>
      </c>
      <c r="F86" s="74">
        <v>6.3200000000000006E-2</v>
      </c>
      <c r="G86" s="74">
        <v>7.3700000000000002E-2</v>
      </c>
      <c r="H86" s="74">
        <v>9.9000000000000005E-2</v>
      </c>
      <c r="I86" s="74">
        <v>0.15790000000000001</v>
      </c>
      <c r="J86" s="74">
        <v>0.1179</v>
      </c>
      <c r="K86" s="74">
        <v>9.4799999999999995E-2</v>
      </c>
      <c r="L86" s="74">
        <v>0.16</v>
      </c>
      <c r="M86" s="74">
        <v>0.13689999999999999</v>
      </c>
      <c r="N86" s="74">
        <v>6.7400000000000002E-2</v>
      </c>
      <c r="O86" s="74">
        <v>0.1537</v>
      </c>
      <c r="P86" s="74">
        <v>0.13059999999999999</v>
      </c>
      <c r="Q86" s="74">
        <v>0.16839999999999999</v>
      </c>
      <c r="R86" s="74">
        <v>0.12839999999999999</v>
      </c>
      <c r="S86" s="74">
        <v>0.1053</v>
      </c>
      <c r="T86" s="74">
        <v>0.2</v>
      </c>
    </row>
    <row r="87" spans="1:35" x14ac:dyDescent="0.2">
      <c r="A87" s="7" t="s">
        <v>91</v>
      </c>
      <c r="B87" s="50">
        <f>ROUND(MROUND($D$73/$D$74*B86*100/60,0.083333),3)</f>
        <v>1.25</v>
      </c>
      <c r="C87" s="50">
        <f>ROUND(MROUND($D$73/$D$74*C86*100/60,0.083333),3)</f>
        <v>1.667</v>
      </c>
      <c r="D87" s="50">
        <f>ROUND(MROUND($D$73/$D$74*D86*100/60,0.083333),3)</f>
        <v>4.9169999999999998</v>
      </c>
      <c r="E87" s="50">
        <f>ROUND(MROUND($D$73/$D$74*E86*100/60,0.083333),3)</f>
        <v>3.4169999999999998</v>
      </c>
      <c r="F87" s="50">
        <f>ROUND(MROUND($D$73/$D$74*F86*100/60,0.083333),3)</f>
        <v>2.5</v>
      </c>
      <c r="G87" s="50">
        <f>ROUND(MROUND($D$73/$D$74*G86*100/60,0.083333),3)</f>
        <v>2.9169999999999998</v>
      </c>
      <c r="H87" s="50">
        <f>ROUND(MROUND($D$73/$D$74*H86*100/60,0.083333),3)</f>
        <v>3.9169999999999998</v>
      </c>
      <c r="I87" s="50">
        <f>ROUND(MROUND($D$73/$D$74*I86*100/60,0.083333),3)</f>
        <v>6.1669999999999998</v>
      </c>
      <c r="J87" s="50">
        <f>ROUND(MROUND($D$73/$D$74*J86*100/60,0.083333),3)</f>
        <v>4.5830000000000002</v>
      </c>
      <c r="K87" s="50">
        <f>ROUND(MROUND($D$73/$D$74*K86*100/60,0.083333),3)</f>
        <v>3.75</v>
      </c>
      <c r="L87" s="50">
        <f>ROUND(MROUND($D$73/$D$74*L86*100/60,0.083333),3)</f>
        <v>6.25</v>
      </c>
      <c r="M87" s="50">
        <f>ROUND(MROUND($D$73/$D$74*M86*100/60,0.083333),3)</f>
        <v>5.3330000000000002</v>
      </c>
      <c r="N87" s="50">
        <f>ROUND(MROUND($D$73/$D$74*N86*100/60,0.083333),3)</f>
        <v>2.6669999999999998</v>
      </c>
      <c r="O87" s="50">
        <f>ROUND(MROUND($D$73/$D$74*O86*100/60,0.083333),3)</f>
        <v>6</v>
      </c>
      <c r="P87" s="50">
        <f>ROUND(MROUND($D$73/$D$74*P86*100/60,0.083333),3)</f>
        <v>5.0830000000000002</v>
      </c>
      <c r="Q87" s="50">
        <f>ROUND(MROUND($D$73/$D$74*Q86*100/60,0.083333),3)</f>
        <v>6.5830000000000002</v>
      </c>
      <c r="R87" s="50">
        <f>ROUND(MROUND($D$73/$D$74*R86*100/60,0.083333),3)</f>
        <v>5</v>
      </c>
      <c r="S87" s="50">
        <f>ROUND(MROUND($D$73/$D$74*S86*100/60,0.083333),3)</f>
        <v>4.0830000000000002</v>
      </c>
      <c r="T87" s="50">
        <f>ROUND(MROUND($D$73/$D$74*T86*100/60,0.083333),3)</f>
        <v>7.8330000000000002</v>
      </c>
    </row>
    <row r="88" spans="1:35" ht="25.5" x14ac:dyDescent="0.2">
      <c r="A88" s="7" t="s">
        <v>92</v>
      </c>
      <c r="B88" s="75" t="s">
        <v>63</v>
      </c>
      <c r="C88" s="75" t="s">
        <v>65</v>
      </c>
      <c r="D88" s="76" t="s">
        <v>70</v>
      </c>
      <c r="E88" s="76" t="s">
        <v>64</v>
      </c>
      <c r="F88" s="76" t="s">
        <v>76</v>
      </c>
      <c r="G88" s="76" t="s">
        <v>66</v>
      </c>
      <c r="H88" s="76" t="s">
        <v>77</v>
      </c>
      <c r="I88" s="76" t="s">
        <v>71</v>
      </c>
      <c r="J88" s="76" t="s">
        <v>67</v>
      </c>
      <c r="K88" s="76" t="s">
        <v>78</v>
      </c>
      <c r="L88" s="76" t="s">
        <v>69</v>
      </c>
      <c r="M88" s="76" t="s">
        <v>79</v>
      </c>
      <c r="N88" s="76" t="s">
        <v>80</v>
      </c>
      <c r="O88" s="76" t="s">
        <v>82</v>
      </c>
      <c r="P88" s="76" t="s">
        <v>83</v>
      </c>
      <c r="Q88" s="76" t="s">
        <v>72</v>
      </c>
      <c r="R88" s="76" t="s">
        <v>68</v>
      </c>
      <c r="S88" s="76" t="s">
        <v>81</v>
      </c>
      <c r="T88" s="76" t="s">
        <v>73</v>
      </c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</row>
    <row r="91" spans="1:35" ht="47.25" x14ac:dyDescent="0.25">
      <c r="A91" s="47" t="s">
        <v>87</v>
      </c>
    </row>
    <row r="93" spans="1:35" s="18" customFormat="1" x14ac:dyDescent="0.2">
      <c r="A93" s="33">
        <f>A11</f>
        <v>43101</v>
      </c>
      <c r="B93" s="53">
        <f>IF(COUNTIF($A$130:$A$731,A93)=1,0,IF(A93&gt;$B$11,0,IF(AND(WEEKDAY(A93)=2,A$15&gt;0),$A$15,IF(AND(WEEKDAY(A93)=3,B$15&gt;0),$B$15,IF(AND(WEEKDAY(A93)=4,C$15&gt;0),$C$15,IF(AND(WEEKDAY(A93)=5,D$15&gt;0),$D$15,IF(AND(WEEKDAY(A93)=6,E$15&gt;0),$E$15,0)))))))</f>
        <v>0.2</v>
      </c>
      <c r="L93" s="2"/>
      <c r="M93" s="2"/>
      <c r="N93" s="2"/>
      <c r="O93" s="2"/>
    </row>
    <row r="94" spans="1:35" s="18" customFormat="1" x14ac:dyDescent="0.2">
      <c r="A94" s="33">
        <f>A93+1</f>
        <v>43102</v>
      </c>
      <c r="B94" s="53">
        <f>IF(COUNTIF($A$130:$A$731,A94)=1,0,IF(A94&gt;$B$11,0,IF(AND(WEEKDAY(A94)=2,A$15&gt;0),$A$15,IF(AND(WEEKDAY(A94)=3,B$15&gt;0),$B$15,IF(AND(WEEKDAY(A94)=4,C$15&gt;0),$C$15,IF(AND(WEEKDAY(A94)=5,D$15&gt;0),$D$15,IF(AND(WEEKDAY(A94)=6,E$15&gt;0),$E$15,0)))))))</f>
        <v>3.1600000000000003E-2</v>
      </c>
      <c r="L94" s="2"/>
      <c r="M94" s="2"/>
      <c r="N94" s="2"/>
      <c r="O94" s="2"/>
    </row>
    <row r="95" spans="1:35" s="18" customFormat="1" x14ac:dyDescent="0.2">
      <c r="A95" s="33">
        <f t="shared" ref="A95:A121" si="1">A94+1</f>
        <v>43103</v>
      </c>
      <c r="B95" s="53">
        <f>IF(COUNTIF($A$130:$A$731,A95)=1,0,IF(A95&gt;$B$11,0,IF(AND(WEEKDAY(A95)=2,A$15&gt;0),$A$15,IF(AND(WEEKDAY(A95)=3,B$15&gt;0),$B$15,IF(AND(WEEKDAY(A95)=4,C$15&gt;0),$C$15,IF(AND(WEEKDAY(A95)=5,D$15&gt;0),$D$15,IF(AND(WEEKDAY(A95)=6,E$15&gt;0),$E$15,0)))))))</f>
        <v>0.2</v>
      </c>
      <c r="L95" s="2"/>
      <c r="M95" s="2"/>
      <c r="N95" s="2"/>
      <c r="O95" s="2"/>
    </row>
    <row r="96" spans="1:35" s="18" customFormat="1" x14ac:dyDescent="0.2">
      <c r="A96" s="33">
        <f t="shared" si="1"/>
        <v>43104</v>
      </c>
      <c r="B96" s="53">
        <f>IF(COUNTIF($A$130:$A$731,A96)=1,0,IF(A96&gt;$B$11,0,IF(AND(WEEKDAY(A96)=2,A$15&gt;0),$A$15,IF(AND(WEEKDAY(A96)=3,B$15&gt;0),$B$15,IF(AND(WEEKDAY(A96)=4,C$15&gt;0),$C$15,IF(AND(WEEKDAY(A96)=5,D$15&gt;0),$D$15,IF(AND(WEEKDAY(A96)=6,E$15&gt;0),$E$15,0)))))))</f>
        <v>6.7400000000000002E-2</v>
      </c>
      <c r="L96" s="2"/>
      <c r="M96" s="2"/>
      <c r="N96" s="2"/>
      <c r="O96" s="2"/>
    </row>
    <row r="97" spans="1:15" s="18" customFormat="1" x14ac:dyDescent="0.2">
      <c r="A97" s="33">
        <f t="shared" si="1"/>
        <v>43105</v>
      </c>
      <c r="B97" s="53">
        <f>IF(COUNTIF($A$130:$A$731,A97)=1,0,IF(A97&gt;$B$11,0,IF(AND(WEEKDAY(A97)=2,A$15&gt;0),$A$15,IF(AND(WEEKDAY(A97)=3,B$15&gt;0),$B$15,IF(AND(WEEKDAY(A97)=4,C$15&gt;0),$C$15,IF(AND(WEEKDAY(A97)=5,D$15&gt;0),$D$15,IF(AND(WEEKDAY(A97)=6,E$15&gt;0),$E$15,0)))))))</f>
        <v>0.2</v>
      </c>
      <c r="L97" s="2"/>
      <c r="M97" s="2"/>
      <c r="N97" s="2"/>
      <c r="O97" s="2"/>
    </row>
    <row r="98" spans="1:15" x14ac:dyDescent="0.2">
      <c r="A98" s="33">
        <f t="shared" si="1"/>
        <v>43106</v>
      </c>
      <c r="B98" s="53">
        <f>IF(COUNTIF($A$130:$A$731,A98)=1,0,IF(A98&gt;$B$11,0,IF(AND(WEEKDAY(A98)=2,A$15&gt;0),$A$15,IF(AND(WEEKDAY(A98)=3,B$15&gt;0),$B$15,IF(AND(WEEKDAY(A98)=4,C$15&gt;0),$C$15,IF(AND(WEEKDAY(A98)=5,D$15&gt;0),$D$15,IF(AND(WEEKDAY(A98)=6,E$15&gt;0),$E$15,0)))))))</f>
        <v>0</v>
      </c>
      <c r="L98" s="2"/>
      <c r="M98" s="2"/>
      <c r="N98" s="2"/>
      <c r="O98" s="2"/>
    </row>
    <row r="99" spans="1:15" x14ac:dyDescent="0.2">
      <c r="A99" s="33">
        <f t="shared" si="1"/>
        <v>43107</v>
      </c>
      <c r="B99" s="53">
        <f>IF(COUNTIF($A$130:$A$731,A99)=1,0,IF(A99&gt;$B$11,0,IF(AND(WEEKDAY(A99)=2,A$15&gt;0),$A$15,IF(AND(WEEKDAY(A99)=3,B$15&gt;0),$B$15,IF(AND(WEEKDAY(A99)=4,C$15&gt;0),$C$15,IF(AND(WEEKDAY(A99)=5,D$15&gt;0),$D$15,IF(AND(WEEKDAY(A99)=6,E$15&gt;0),$E$15,0)))))))</f>
        <v>0</v>
      </c>
      <c r="L99" s="2"/>
      <c r="M99" s="2"/>
      <c r="N99" s="2"/>
      <c r="O99" s="2"/>
    </row>
    <row r="100" spans="1:15" x14ac:dyDescent="0.2">
      <c r="A100" s="33">
        <f t="shared" si="1"/>
        <v>43108</v>
      </c>
      <c r="B100" s="53">
        <f>IF(COUNTIF($A$130:$A$731,A100)=1,0,IF(A100&gt;$B$11,0,IF(AND(WEEKDAY(A100)=2,A$15&gt;0),$A$15,IF(AND(WEEKDAY(A100)=3,B$15&gt;0),$B$15,IF(AND(WEEKDAY(A100)=4,C$15&gt;0),$C$15,IF(AND(WEEKDAY(A100)=5,D$15&gt;0),$D$15,IF(AND(WEEKDAY(A100)=6,E$15&gt;0),$E$15,0)))))))</f>
        <v>0.2</v>
      </c>
      <c r="L100" s="2"/>
      <c r="M100" s="2"/>
      <c r="N100" s="2"/>
      <c r="O100" s="2"/>
    </row>
    <row r="101" spans="1:15" x14ac:dyDescent="0.2">
      <c r="A101" s="33">
        <f t="shared" si="1"/>
        <v>43109</v>
      </c>
      <c r="B101" s="53">
        <f>IF(COUNTIF($A$130:$A$731,A101)=1,0,IF(A101&gt;$B$11,0,IF(AND(WEEKDAY(A101)=2,A$15&gt;0),$A$15,IF(AND(WEEKDAY(A101)=3,B$15&gt;0),$B$15,IF(AND(WEEKDAY(A101)=4,C$15&gt;0),$C$15,IF(AND(WEEKDAY(A101)=5,D$15&gt;0),$D$15,IF(AND(WEEKDAY(A101)=6,E$15&gt;0),$E$15,0)))))))</f>
        <v>3.1600000000000003E-2</v>
      </c>
      <c r="L101" s="2"/>
      <c r="M101" s="2"/>
      <c r="N101" s="2"/>
      <c r="O101" s="2"/>
    </row>
    <row r="102" spans="1:15" x14ac:dyDescent="0.2">
      <c r="A102" s="33">
        <f t="shared" si="1"/>
        <v>43110</v>
      </c>
      <c r="B102" s="53">
        <f>IF(COUNTIF($A$130:$A$731,A102)=1,0,IF(A102&gt;$B$11,0,IF(AND(WEEKDAY(A102)=2,A$15&gt;0),$A$15,IF(AND(WEEKDAY(A102)=3,B$15&gt;0),$B$15,IF(AND(WEEKDAY(A102)=4,C$15&gt;0),$C$15,IF(AND(WEEKDAY(A102)=5,D$15&gt;0),$D$15,IF(AND(WEEKDAY(A102)=6,E$15&gt;0),$E$15,0)))))))</f>
        <v>0.2</v>
      </c>
      <c r="L102" s="2"/>
      <c r="M102" s="2"/>
      <c r="N102" s="2"/>
      <c r="O102" s="2"/>
    </row>
    <row r="103" spans="1:15" x14ac:dyDescent="0.2">
      <c r="A103" s="33">
        <f t="shared" si="1"/>
        <v>43111</v>
      </c>
      <c r="B103" s="53">
        <f>IF(COUNTIF($A$130:$A$731,A103)=1,0,IF(A103&gt;$B$11,0,IF(AND(WEEKDAY(A103)=2,A$15&gt;0),$A$15,IF(AND(WEEKDAY(A103)=3,B$15&gt;0),$B$15,IF(AND(WEEKDAY(A103)=4,C$15&gt;0),$C$15,IF(AND(WEEKDAY(A103)=5,D$15&gt;0),$D$15,IF(AND(WEEKDAY(A103)=6,E$15&gt;0),$E$15,0)))))))</f>
        <v>6.7400000000000002E-2</v>
      </c>
    </row>
    <row r="104" spans="1:15" x14ac:dyDescent="0.2">
      <c r="A104" s="33">
        <f t="shared" si="1"/>
        <v>43112</v>
      </c>
      <c r="B104" s="53">
        <f>IF(COUNTIF($A$130:$A$731,A104)=1,0,IF(A104&gt;$B$11,0,IF(AND(WEEKDAY(A104)=2,A$15&gt;0),$A$15,IF(AND(WEEKDAY(A104)=3,B$15&gt;0),$B$15,IF(AND(WEEKDAY(A104)=4,C$15&gt;0),$C$15,IF(AND(WEEKDAY(A104)=5,D$15&gt;0),$D$15,IF(AND(WEEKDAY(A104)=6,E$15&gt;0),$E$15,0)))))))</f>
        <v>0.2</v>
      </c>
    </row>
    <row r="105" spans="1:15" x14ac:dyDescent="0.2">
      <c r="A105" s="33">
        <f t="shared" si="1"/>
        <v>43113</v>
      </c>
      <c r="B105" s="53">
        <f>IF(COUNTIF($A$130:$A$731,A105)=1,0,IF(A105&gt;$B$11,0,IF(AND(WEEKDAY(A105)=2,A$15&gt;0),$A$15,IF(AND(WEEKDAY(A105)=3,B$15&gt;0),$B$15,IF(AND(WEEKDAY(A105)=4,C$15&gt;0),$C$15,IF(AND(WEEKDAY(A105)=5,D$15&gt;0),$D$15,IF(AND(WEEKDAY(A105)=6,E$15&gt;0),$E$15,0)))))))</f>
        <v>0</v>
      </c>
    </row>
    <row r="106" spans="1:15" x14ac:dyDescent="0.2">
      <c r="A106" s="33">
        <f t="shared" si="1"/>
        <v>43114</v>
      </c>
      <c r="B106" s="53">
        <f>IF(COUNTIF($A$130:$A$731,A106)=1,0,IF(A106&gt;$B$11,0,IF(AND(WEEKDAY(A106)=2,A$15&gt;0),$A$15,IF(AND(WEEKDAY(A106)=3,B$15&gt;0),$B$15,IF(AND(WEEKDAY(A106)=4,C$15&gt;0),$C$15,IF(AND(WEEKDAY(A106)=5,D$15&gt;0),$D$15,IF(AND(WEEKDAY(A106)=6,E$15&gt;0),$E$15,0)))))))</f>
        <v>0</v>
      </c>
    </row>
    <row r="107" spans="1:15" x14ac:dyDescent="0.2">
      <c r="A107" s="33">
        <f t="shared" si="1"/>
        <v>43115</v>
      </c>
      <c r="B107" s="53">
        <f>IF(COUNTIF($A$130:$A$731,A107)=1,0,IF(A107&gt;$B$11,0,IF(AND(WEEKDAY(A107)=2,A$15&gt;0),$A$15,IF(AND(WEEKDAY(A107)=3,B$15&gt;0),$B$15,IF(AND(WEEKDAY(A107)=4,C$15&gt;0),$C$15,IF(AND(WEEKDAY(A107)=5,D$15&gt;0),$D$15,IF(AND(WEEKDAY(A107)=6,E$15&gt;0),$E$15,0)))))))</f>
        <v>0.2</v>
      </c>
    </row>
    <row r="108" spans="1:15" x14ac:dyDescent="0.2">
      <c r="A108" s="33">
        <f t="shared" si="1"/>
        <v>43116</v>
      </c>
      <c r="B108" s="53">
        <f>IF(COUNTIF($A$130:$A$731,A108)=1,0,IF(A108&gt;$B$11,0,IF(AND(WEEKDAY(A108)=2,A$15&gt;0),$A$15,IF(AND(WEEKDAY(A108)=3,B$15&gt;0),$B$15,IF(AND(WEEKDAY(A108)=4,C$15&gt;0),$C$15,IF(AND(WEEKDAY(A108)=5,D$15&gt;0),$D$15,IF(AND(WEEKDAY(A108)=6,E$15&gt;0),$E$15,0)))))))</f>
        <v>3.1600000000000003E-2</v>
      </c>
    </row>
    <row r="109" spans="1:15" x14ac:dyDescent="0.2">
      <c r="A109" s="33">
        <f t="shared" si="1"/>
        <v>43117</v>
      </c>
      <c r="B109" s="53">
        <f>IF(COUNTIF($A$130:$A$731,A109)=1,0,IF(A109&gt;$B$11,0,IF(AND(WEEKDAY(A109)=2,A$15&gt;0),$A$15,IF(AND(WEEKDAY(A109)=3,B$15&gt;0),$B$15,IF(AND(WEEKDAY(A109)=4,C$15&gt;0),$C$15,IF(AND(WEEKDAY(A109)=5,D$15&gt;0),$D$15,IF(AND(WEEKDAY(A109)=6,E$15&gt;0),$E$15,0)))))))</f>
        <v>0.2</v>
      </c>
    </row>
    <row r="110" spans="1:15" x14ac:dyDescent="0.2">
      <c r="A110" s="33">
        <f t="shared" si="1"/>
        <v>43118</v>
      </c>
      <c r="B110" s="53">
        <f>IF(COUNTIF($A$130:$A$731,A110)=1,0,IF(A110&gt;$B$11,0,IF(AND(WEEKDAY(A110)=2,A$15&gt;0),$A$15,IF(AND(WEEKDAY(A110)=3,B$15&gt;0),$B$15,IF(AND(WEEKDAY(A110)=4,C$15&gt;0),$C$15,IF(AND(WEEKDAY(A110)=5,D$15&gt;0),$D$15,IF(AND(WEEKDAY(A110)=6,E$15&gt;0),$E$15,0)))))))</f>
        <v>6.7400000000000002E-2</v>
      </c>
    </row>
    <row r="111" spans="1:15" x14ac:dyDescent="0.2">
      <c r="A111" s="33">
        <f t="shared" si="1"/>
        <v>43119</v>
      </c>
      <c r="B111" s="53">
        <f>IF(COUNTIF($A$130:$A$731,A111)=1,0,IF(A111&gt;$B$11,0,IF(AND(WEEKDAY(A111)=2,A$15&gt;0),$A$15,IF(AND(WEEKDAY(A111)=3,B$15&gt;0),$B$15,IF(AND(WEEKDAY(A111)=4,C$15&gt;0),$C$15,IF(AND(WEEKDAY(A111)=5,D$15&gt;0),$D$15,IF(AND(WEEKDAY(A111)=6,E$15&gt;0),$E$15,0)))))))</f>
        <v>0.2</v>
      </c>
    </row>
    <row r="112" spans="1:15" x14ac:dyDescent="0.2">
      <c r="A112" s="33">
        <f>A111+1</f>
        <v>43120</v>
      </c>
      <c r="B112" s="53">
        <f>IF(COUNTIF($A$130:$A$731,A112)=1,0,IF(A112&gt;$B$11,0,IF(AND(WEEKDAY(A112)=2,A$15&gt;0),$A$15,IF(AND(WEEKDAY(A112)=3,B$15&gt;0),$B$15,IF(AND(WEEKDAY(A112)=4,C$15&gt;0),$C$15,IF(AND(WEEKDAY(A112)=5,D$15&gt;0),$D$15,IF(AND(WEEKDAY(A112)=6,E$15&gt;0),$E$15,0)))))))</f>
        <v>0</v>
      </c>
    </row>
    <row r="113" spans="1:9" x14ac:dyDescent="0.2">
      <c r="A113" s="33">
        <f>A112+1</f>
        <v>43121</v>
      </c>
      <c r="B113" s="53">
        <f>IF(COUNTIF($A$130:$A$731,A113)=1,0,IF(A113&gt;$B$11,0,IF(AND(WEEKDAY(A113)=2,A$15&gt;0),$A$15,IF(AND(WEEKDAY(A113)=3,B$15&gt;0),$B$15,IF(AND(WEEKDAY(A113)=4,C$15&gt;0),$C$15,IF(AND(WEEKDAY(A113)=5,D$15&gt;0),$D$15,IF(AND(WEEKDAY(A113)=6,E$15&gt;0),$E$15,0)))))))</f>
        <v>0</v>
      </c>
    </row>
    <row r="114" spans="1:9" x14ac:dyDescent="0.2">
      <c r="A114" s="33">
        <f>A113+1</f>
        <v>43122</v>
      </c>
      <c r="B114" s="53">
        <f>IF(COUNTIF($A$130:$A$731,A114)=1,0,IF(A114&gt;$B$11,0,IF(AND(WEEKDAY(A114)=2,A$15&gt;0),$A$15,IF(AND(WEEKDAY(A114)=3,B$15&gt;0),$B$15,IF(AND(WEEKDAY(A114)=4,C$15&gt;0),$C$15,IF(AND(WEEKDAY(A114)=5,D$15&gt;0),$D$15,IF(AND(WEEKDAY(A114)=6,E$15&gt;0),$E$15,0)))))))</f>
        <v>0.2</v>
      </c>
    </row>
    <row r="115" spans="1:9" x14ac:dyDescent="0.2">
      <c r="A115" s="33">
        <f>A114+1</f>
        <v>43123</v>
      </c>
      <c r="B115" s="53">
        <f>IF(COUNTIF($A$130:$A$731,A115)=1,0,IF(A115&gt;$B$11,0,IF(AND(WEEKDAY(A115)=2,A$15&gt;0),$A$15,IF(AND(WEEKDAY(A115)=3,B$15&gt;0),$B$15,IF(AND(WEEKDAY(A115)=4,C$15&gt;0),$C$15,IF(AND(WEEKDAY(A115)=5,D$15&gt;0),$D$15,IF(AND(WEEKDAY(A115)=6,E$15&gt;0),$E$15,0)))))))</f>
        <v>3.1600000000000003E-2</v>
      </c>
    </row>
    <row r="116" spans="1:9" x14ac:dyDescent="0.2">
      <c r="A116" s="33">
        <f>A115+1</f>
        <v>43124</v>
      </c>
      <c r="B116" s="53">
        <f>IF(COUNTIF($A$130:$A$731,A116)=1,0,IF(A116&gt;$B$11,0,IF(AND(WEEKDAY(A116)=2,A$15&gt;0),$A$15,IF(AND(WEEKDAY(A116)=3,B$15&gt;0),$B$15,IF(AND(WEEKDAY(A116)=4,C$15&gt;0),$C$15,IF(AND(WEEKDAY(A116)=5,D$15&gt;0),$D$15,IF(AND(WEEKDAY(A116)=6,E$15&gt;0),$E$15,0)))))))</f>
        <v>0.2</v>
      </c>
    </row>
    <row r="117" spans="1:9" x14ac:dyDescent="0.2">
      <c r="A117" s="33">
        <f t="shared" si="1"/>
        <v>43125</v>
      </c>
      <c r="B117" s="53">
        <f>IF(COUNTIF($A$130:$A$731,A117)=1,0,IF(A117&gt;$B$11,0,IF(AND(WEEKDAY(A117)=2,A$15&gt;0),$A$15,IF(AND(WEEKDAY(A117)=3,B$15&gt;0),$B$15,IF(AND(WEEKDAY(A117)=4,C$15&gt;0),$C$15,IF(AND(WEEKDAY(A117)=5,D$15&gt;0),$D$15,IF(AND(WEEKDAY(A117)=6,E$15&gt;0),$E$15,0)))))))</f>
        <v>6.7400000000000002E-2</v>
      </c>
    </row>
    <row r="118" spans="1:9" x14ac:dyDescent="0.2">
      <c r="A118" s="33">
        <f>A117+1</f>
        <v>43126</v>
      </c>
      <c r="B118" s="53">
        <f>IF(COUNTIF($A$130:$A$731,A118)=1,0,IF(A118&gt;$B$11,0,IF(AND(WEEKDAY(A118)=2,A$15&gt;0),$A$15,IF(AND(WEEKDAY(A118)=3,B$15&gt;0),$B$15,IF(AND(WEEKDAY(A118)=4,C$15&gt;0),$C$15,IF(AND(WEEKDAY(A118)=5,D$15&gt;0),$D$15,IF(AND(WEEKDAY(A118)=6,E$15&gt;0),$E$15,0)))))))</f>
        <v>0.2</v>
      </c>
      <c r="I118" s="37"/>
    </row>
    <row r="119" spans="1:9" x14ac:dyDescent="0.2">
      <c r="A119" s="33">
        <f t="shared" si="1"/>
        <v>43127</v>
      </c>
      <c r="B119" s="53">
        <f>IF(COUNTIF($A$130:$A$731,A119)=1,0,IF(A119&gt;$B$11,0,IF(AND(WEEKDAY(A119)=2,A$15&gt;0),$A$15,IF(AND(WEEKDAY(A119)=3,B$15&gt;0),$B$15,IF(AND(WEEKDAY(A119)=4,C$15&gt;0),$C$15,IF(AND(WEEKDAY(A119)=5,D$15&gt;0),$D$15,IF(AND(WEEKDAY(A119)=6,E$15&gt;0),$E$15,0)))))))</f>
        <v>0</v>
      </c>
    </row>
    <row r="120" spans="1:9" x14ac:dyDescent="0.2">
      <c r="A120" s="33">
        <f t="shared" si="1"/>
        <v>43128</v>
      </c>
      <c r="B120" s="53">
        <f>IF(COUNTIF($A$130:$A$731,A120)=1,0,IF(A120&gt;$B$11,0,IF(AND(WEEKDAY(A120)=2,A$15&gt;0),$A$15,IF(AND(WEEKDAY(A120)=3,B$15&gt;0),$B$15,IF(AND(WEEKDAY(A120)=4,C$15&gt;0),$C$15,IF(AND(WEEKDAY(A120)=5,D$15&gt;0),$D$15,IF(AND(WEEKDAY(A120)=6,E$15&gt;0),$E$15,0)))))))</f>
        <v>0</v>
      </c>
    </row>
    <row r="121" spans="1:9" x14ac:dyDescent="0.2">
      <c r="A121" s="33">
        <f t="shared" si="1"/>
        <v>43129</v>
      </c>
      <c r="B121" s="53">
        <f>IF(COUNTIF($A$130:$A$731,A121)=1,0,IF(A121&gt;$B$11,0,IF(AND(WEEKDAY(A121)=2,A$15&gt;0),$A$15,IF(AND(WEEKDAY(A121)=3,B$15&gt;0),$B$15,IF(AND(WEEKDAY(A121)=4,C$15&gt;0),$C$15,IF(AND(WEEKDAY(A121)=5,D$15&gt;0),$D$15,IF(AND(WEEKDAY(A121)=6,E$15&gt;0),$E$15,0)))))))</f>
        <v>0.2</v>
      </c>
    </row>
    <row r="122" spans="1:9" x14ac:dyDescent="0.2">
      <c r="A122" s="33">
        <f>A121+1</f>
        <v>43130</v>
      </c>
      <c r="B122" s="53">
        <f>IF(COUNTIF($A$130:$A$731,A122)=1,0,IF(A122&gt;$B$11,0,IF(AND(WEEKDAY(A122)=2,A$15&gt;0),$A$15,IF(AND(WEEKDAY(A122)=3,B$15&gt;0),$B$15,IF(AND(WEEKDAY(A122)=4,C$15&gt;0),$C$15,IF(AND(WEEKDAY(A122)=5,D$15&gt;0),$D$15,IF(AND(WEEKDAY(A122)=6,E$15&gt;0),$E$15,0)))))))</f>
        <v>3.1600000000000003E-2</v>
      </c>
    </row>
    <row r="123" spans="1:9" x14ac:dyDescent="0.2">
      <c r="A123" s="33">
        <f>A122+1</f>
        <v>43131</v>
      </c>
      <c r="B123" s="53">
        <f>IF(COUNTIF($A$130:$A$731,A123)=1,0,IF(A123&gt;$B$11,0,IF(AND(WEEKDAY(A123)=2,A$15&gt;0),$A$15,IF(AND(WEEKDAY(A123)=3,B$15&gt;0),$B$15,IF(AND(WEEKDAY(A123)=4,C$15&gt;0),$C$15,IF(AND(WEEKDAY(A123)=5,D$15&gt;0),$D$15,IF(AND(WEEKDAY(A123)=6,E$15&gt;0),$E$15,0)))))))</f>
        <v>0.2</v>
      </c>
    </row>
    <row r="129" spans="1:1" ht="63" customHeight="1" x14ac:dyDescent="0.25">
      <c r="A129" s="47" t="s">
        <v>88</v>
      </c>
    </row>
    <row r="130" spans="1:1" x14ac:dyDescent="0.2">
      <c r="A130" s="43"/>
    </row>
    <row r="131" spans="1:1" x14ac:dyDescent="0.2">
      <c r="A131" s="43"/>
    </row>
    <row r="132" spans="1:1" x14ac:dyDescent="0.2">
      <c r="A132" s="43"/>
    </row>
    <row r="133" spans="1:1" x14ac:dyDescent="0.2">
      <c r="A133" s="43"/>
    </row>
    <row r="134" spans="1:1" x14ac:dyDescent="0.2">
      <c r="A134" s="43"/>
    </row>
    <row r="135" spans="1:1" x14ac:dyDescent="0.2">
      <c r="A135" s="43"/>
    </row>
    <row r="136" spans="1:1" x14ac:dyDescent="0.2">
      <c r="A136" s="43"/>
    </row>
    <row r="137" spans="1:1" x14ac:dyDescent="0.2">
      <c r="A137" s="43"/>
    </row>
    <row r="138" spans="1:1" x14ac:dyDescent="0.2">
      <c r="A138" s="43"/>
    </row>
    <row r="139" spans="1:1" x14ac:dyDescent="0.2">
      <c r="A139" s="43"/>
    </row>
    <row r="140" spans="1:1" x14ac:dyDescent="0.2">
      <c r="A140" s="43"/>
    </row>
    <row r="141" spans="1:1" x14ac:dyDescent="0.2">
      <c r="A141" s="43"/>
    </row>
    <row r="142" spans="1:1" x14ac:dyDescent="0.2">
      <c r="A142" s="43"/>
    </row>
    <row r="143" spans="1:1" x14ac:dyDescent="0.2">
      <c r="A143" s="43"/>
    </row>
    <row r="144" spans="1:1" x14ac:dyDescent="0.2">
      <c r="A144" s="43"/>
    </row>
    <row r="145" spans="1:1" x14ac:dyDescent="0.2">
      <c r="A145" s="43"/>
    </row>
    <row r="146" spans="1:1" x14ac:dyDescent="0.2">
      <c r="A146" s="43"/>
    </row>
    <row r="147" spans="1:1" x14ac:dyDescent="0.2">
      <c r="A147" s="43"/>
    </row>
    <row r="148" spans="1:1" x14ac:dyDescent="0.2">
      <c r="A148" s="43"/>
    </row>
    <row r="149" spans="1:1" x14ac:dyDescent="0.2">
      <c r="A149" s="43"/>
    </row>
    <row r="150" spans="1:1" x14ac:dyDescent="0.2">
      <c r="A150" s="43"/>
    </row>
    <row r="151" spans="1:1" x14ac:dyDescent="0.2">
      <c r="A151" s="43"/>
    </row>
    <row r="152" spans="1:1" x14ac:dyDescent="0.2">
      <c r="A152" s="43"/>
    </row>
    <row r="153" spans="1:1" x14ac:dyDescent="0.2">
      <c r="A153" s="43"/>
    </row>
    <row r="154" spans="1:1" x14ac:dyDescent="0.2">
      <c r="A154" s="43"/>
    </row>
    <row r="155" spans="1:1" x14ac:dyDescent="0.2">
      <c r="A155" s="43"/>
    </row>
    <row r="156" spans="1:1" x14ac:dyDescent="0.2">
      <c r="A156" s="43"/>
    </row>
    <row r="157" spans="1:1" x14ac:dyDescent="0.2">
      <c r="A157" s="43"/>
    </row>
    <row r="158" spans="1:1" x14ac:dyDescent="0.2">
      <c r="A158" s="43"/>
    </row>
    <row r="159" spans="1:1" x14ac:dyDescent="0.2">
      <c r="A159" s="43"/>
    </row>
    <row r="160" spans="1:1" x14ac:dyDescent="0.2">
      <c r="A160" s="43"/>
    </row>
    <row r="161" spans="1:1" x14ac:dyDescent="0.2">
      <c r="A161" s="43"/>
    </row>
    <row r="162" spans="1:1" x14ac:dyDescent="0.2">
      <c r="A162" s="43"/>
    </row>
    <row r="163" spans="1:1" x14ac:dyDescent="0.2">
      <c r="A163" s="43"/>
    </row>
    <row r="164" spans="1:1" x14ac:dyDescent="0.2">
      <c r="A164" s="43"/>
    </row>
    <row r="165" spans="1:1" x14ac:dyDescent="0.2">
      <c r="A165" s="43"/>
    </row>
    <row r="166" spans="1:1" x14ac:dyDescent="0.2">
      <c r="A166" s="43"/>
    </row>
    <row r="167" spans="1:1" x14ac:dyDescent="0.2">
      <c r="A167" s="43"/>
    </row>
    <row r="168" spans="1:1" x14ac:dyDescent="0.2">
      <c r="A168" s="43"/>
    </row>
    <row r="169" spans="1:1" x14ac:dyDescent="0.2">
      <c r="A169" s="43"/>
    </row>
    <row r="170" spans="1:1" x14ac:dyDescent="0.2">
      <c r="A170" s="43"/>
    </row>
    <row r="171" spans="1:1" x14ac:dyDescent="0.2">
      <c r="A171" s="43"/>
    </row>
    <row r="172" spans="1:1" x14ac:dyDescent="0.2">
      <c r="A172" s="43"/>
    </row>
    <row r="173" spans="1:1" x14ac:dyDescent="0.2">
      <c r="A173" s="43"/>
    </row>
    <row r="174" spans="1:1" x14ac:dyDescent="0.2">
      <c r="A174" s="43"/>
    </row>
    <row r="175" spans="1:1" x14ac:dyDescent="0.2">
      <c r="A175" s="43"/>
    </row>
    <row r="176" spans="1:1" x14ac:dyDescent="0.2">
      <c r="A176" s="43"/>
    </row>
    <row r="177" spans="1:1" x14ac:dyDescent="0.2">
      <c r="A177" s="43"/>
    </row>
    <row r="178" spans="1:1" x14ac:dyDescent="0.2">
      <c r="A178" s="43"/>
    </row>
    <row r="179" spans="1:1" x14ac:dyDescent="0.2">
      <c r="A179" s="43"/>
    </row>
    <row r="180" spans="1:1" x14ac:dyDescent="0.2">
      <c r="A180" s="43"/>
    </row>
    <row r="181" spans="1:1" x14ac:dyDescent="0.2">
      <c r="A181" s="43"/>
    </row>
    <row r="182" spans="1:1" x14ac:dyDescent="0.2">
      <c r="A182" s="43"/>
    </row>
    <row r="183" spans="1:1" x14ac:dyDescent="0.2">
      <c r="A183" s="43"/>
    </row>
    <row r="184" spans="1:1" x14ac:dyDescent="0.2">
      <c r="A184" s="43"/>
    </row>
    <row r="185" spans="1:1" x14ac:dyDescent="0.2">
      <c r="A185" s="43"/>
    </row>
    <row r="186" spans="1:1" x14ac:dyDescent="0.2">
      <c r="A186" s="43"/>
    </row>
    <row r="187" spans="1:1" x14ac:dyDescent="0.2">
      <c r="A187" s="43"/>
    </row>
    <row r="188" spans="1:1" x14ac:dyDescent="0.2">
      <c r="A188" s="43"/>
    </row>
    <row r="189" spans="1:1" x14ac:dyDescent="0.2">
      <c r="A189" s="43"/>
    </row>
    <row r="190" spans="1:1" x14ac:dyDescent="0.2">
      <c r="A190" s="43"/>
    </row>
    <row r="191" spans="1:1" x14ac:dyDescent="0.2">
      <c r="A191" s="43"/>
    </row>
    <row r="192" spans="1:1" x14ac:dyDescent="0.2">
      <c r="A192" s="43"/>
    </row>
    <row r="193" spans="1:1" x14ac:dyDescent="0.2">
      <c r="A193" s="43"/>
    </row>
    <row r="194" spans="1:1" x14ac:dyDescent="0.2">
      <c r="A194" s="43"/>
    </row>
    <row r="195" spans="1:1" x14ac:dyDescent="0.2">
      <c r="A195" s="43"/>
    </row>
    <row r="196" spans="1:1" x14ac:dyDescent="0.2">
      <c r="A196" s="43"/>
    </row>
    <row r="197" spans="1:1" x14ac:dyDescent="0.2">
      <c r="A197" s="43"/>
    </row>
    <row r="198" spans="1:1" x14ac:dyDescent="0.2">
      <c r="A198" s="43"/>
    </row>
    <row r="199" spans="1:1" x14ac:dyDescent="0.2">
      <c r="A199" s="43"/>
    </row>
    <row r="200" spans="1:1" x14ac:dyDescent="0.2">
      <c r="A200" s="43"/>
    </row>
    <row r="201" spans="1:1" x14ac:dyDescent="0.2">
      <c r="A201" s="43"/>
    </row>
    <row r="202" spans="1:1" x14ac:dyDescent="0.2">
      <c r="A202" s="43"/>
    </row>
    <row r="203" spans="1:1" x14ac:dyDescent="0.2">
      <c r="A203" s="43"/>
    </row>
    <row r="204" spans="1:1" x14ac:dyDescent="0.2">
      <c r="A204" s="43"/>
    </row>
    <row r="205" spans="1:1" x14ac:dyDescent="0.2">
      <c r="A205" s="43"/>
    </row>
    <row r="206" spans="1:1" x14ac:dyDescent="0.2">
      <c r="A206" s="43"/>
    </row>
    <row r="207" spans="1:1" x14ac:dyDescent="0.2">
      <c r="A207" s="43"/>
    </row>
    <row r="208" spans="1:1" x14ac:dyDescent="0.2">
      <c r="A208" s="43"/>
    </row>
    <row r="209" spans="1:1" x14ac:dyDescent="0.2">
      <c r="A209" s="43"/>
    </row>
    <row r="210" spans="1:1" x14ac:dyDescent="0.2">
      <c r="A210" s="43"/>
    </row>
    <row r="211" spans="1:1" x14ac:dyDescent="0.2">
      <c r="A211" s="43"/>
    </row>
    <row r="212" spans="1:1" x14ac:dyDescent="0.2">
      <c r="A212" s="43"/>
    </row>
    <row r="213" spans="1:1" x14ac:dyDescent="0.2">
      <c r="A213" s="43"/>
    </row>
    <row r="214" spans="1:1" x14ac:dyDescent="0.2">
      <c r="A214" s="43"/>
    </row>
    <row r="215" spans="1:1" x14ac:dyDescent="0.2">
      <c r="A215" s="43"/>
    </row>
    <row r="216" spans="1:1" x14ac:dyDescent="0.2">
      <c r="A216" s="43"/>
    </row>
    <row r="217" spans="1:1" x14ac:dyDescent="0.2">
      <c r="A217" s="43"/>
    </row>
    <row r="218" spans="1:1" x14ac:dyDescent="0.2">
      <c r="A218" s="43"/>
    </row>
    <row r="219" spans="1:1" x14ac:dyDescent="0.2">
      <c r="A219" s="43"/>
    </row>
    <row r="220" spans="1:1" x14ac:dyDescent="0.2">
      <c r="A220" s="43"/>
    </row>
    <row r="221" spans="1:1" x14ac:dyDescent="0.2">
      <c r="A221" s="43"/>
    </row>
    <row r="222" spans="1:1" x14ac:dyDescent="0.2">
      <c r="A222" s="43"/>
    </row>
    <row r="223" spans="1:1" x14ac:dyDescent="0.2">
      <c r="A223" s="43"/>
    </row>
    <row r="224" spans="1:1" x14ac:dyDescent="0.2">
      <c r="A224" s="43"/>
    </row>
    <row r="225" spans="1:1" x14ac:dyDescent="0.2">
      <c r="A225" s="43"/>
    </row>
    <row r="226" spans="1:1" x14ac:dyDescent="0.2">
      <c r="A226" s="43"/>
    </row>
    <row r="227" spans="1:1" x14ac:dyDescent="0.2">
      <c r="A227" s="43"/>
    </row>
    <row r="228" spans="1:1" x14ac:dyDescent="0.2">
      <c r="A228" s="43"/>
    </row>
    <row r="229" spans="1:1" x14ac:dyDescent="0.2">
      <c r="A229" s="43"/>
    </row>
    <row r="230" spans="1:1" x14ac:dyDescent="0.2">
      <c r="A230" s="43"/>
    </row>
    <row r="231" spans="1:1" x14ac:dyDescent="0.2">
      <c r="A231" s="43"/>
    </row>
    <row r="232" spans="1:1" x14ac:dyDescent="0.2">
      <c r="A232" s="43"/>
    </row>
    <row r="233" spans="1:1" x14ac:dyDescent="0.2">
      <c r="A233" s="43"/>
    </row>
    <row r="234" spans="1:1" x14ac:dyDescent="0.2">
      <c r="A234" s="43"/>
    </row>
    <row r="235" spans="1:1" x14ac:dyDescent="0.2">
      <c r="A235" s="43"/>
    </row>
    <row r="236" spans="1:1" x14ac:dyDescent="0.2">
      <c r="A236" s="43"/>
    </row>
    <row r="237" spans="1:1" x14ac:dyDescent="0.2">
      <c r="A237" s="43"/>
    </row>
    <row r="238" spans="1:1" x14ac:dyDescent="0.2">
      <c r="A238" s="43"/>
    </row>
    <row r="239" spans="1:1" x14ac:dyDescent="0.2">
      <c r="A239" s="43"/>
    </row>
    <row r="240" spans="1:1" x14ac:dyDescent="0.2">
      <c r="A240" s="43"/>
    </row>
    <row r="241" spans="1:1" x14ac:dyDescent="0.2">
      <c r="A241" s="43"/>
    </row>
    <row r="242" spans="1:1" x14ac:dyDescent="0.2">
      <c r="A242" s="43"/>
    </row>
    <row r="243" spans="1:1" x14ac:dyDescent="0.2">
      <c r="A243" s="43"/>
    </row>
    <row r="244" spans="1:1" x14ac:dyDescent="0.2">
      <c r="A244" s="43"/>
    </row>
    <row r="245" spans="1:1" x14ac:dyDescent="0.2">
      <c r="A245" s="43"/>
    </row>
    <row r="246" spans="1:1" x14ac:dyDescent="0.2">
      <c r="A246" s="43"/>
    </row>
    <row r="247" spans="1:1" x14ac:dyDescent="0.2">
      <c r="A247" s="43"/>
    </row>
    <row r="248" spans="1:1" x14ac:dyDescent="0.2">
      <c r="A248" s="43"/>
    </row>
    <row r="249" spans="1:1" x14ac:dyDescent="0.2">
      <c r="A249" s="43"/>
    </row>
    <row r="250" spans="1:1" x14ac:dyDescent="0.2">
      <c r="A250" s="43"/>
    </row>
    <row r="251" spans="1:1" x14ac:dyDescent="0.2">
      <c r="A251" s="43"/>
    </row>
    <row r="252" spans="1:1" x14ac:dyDescent="0.2">
      <c r="A252" s="43"/>
    </row>
    <row r="253" spans="1:1" x14ac:dyDescent="0.2">
      <c r="A253" s="43"/>
    </row>
    <row r="254" spans="1:1" x14ac:dyDescent="0.2">
      <c r="A254" s="43"/>
    </row>
    <row r="255" spans="1:1" x14ac:dyDescent="0.2">
      <c r="A255" s="43"/>
    </row>
  </sheetData>
  <mergeCells count="13">
    <mergeCell ref="A80:A85"/>
    <mergeCell ref="A73:C73"/>
    <mergeCell ref="A74:C74"/>
    <mergeCell ref="A67:C67"/>
    <mergeCell ref="A68:C68"/>
    <mergeCell ref="A69:C69"/>
    <mergeCell ref="A70:C70"/>
    <mergeCell ref="A71:C71"/>
    <mergeCell ref="A1:D1"/>
    <mergeCell ref="A28:E28"/>
    <mergeCell ref="A29:E29"/>
    <mergeCell ref="A54:D54"/>
    <mergeCell ref="A72:C72"/>
  </mergeCells>
  <conditionalFormatting sqref="B86:XFD86">
    <cfRule type="duplicateValues" dxfId="1" priority="2"/>
  </conditionalFormatting>
  <dataValidations count="1">
    <dataValidation type="list" allowBlank="1" sqref="A34:A53" xr:uid="{00000000-0002-0000-0000-000000000000}">
      <formula1>"Betreuung,Mitgliederbeitrag,Rabatt,Schulkind,Sonstiges,Subvention,Verpflegung"</formula1>
    </dataValidation>
  </dataValidations>
  <pageMargins left="0.7" right="0.7" top="0.78749999999999998" bottom="0.78749999999999998" header="0.51180555555555496" footer="0.51180555555555496"/>
  <pageSetup paperSize="9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Tarif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Tarifrechner</dc:title>
  <dc:creator>kitAdmin</dc:creator>
  <cp:lastModifiedBy>Possa Ryana Sabrina</cp:lastModifiedBy>
  <cp:revision>1</cp:revision>
  <cp:lastPrinted>2018-07-11T05:45:58Z</cp:lastPrinted>
  <dcterms:created xsi:type="dcterms:W3CDTF">2015-11-06T17:03:55Z</dcterms:created>
  <dcterms:modified xsi:type="dcterms:W3CDTF">2018-09-12T12:39:05Z</dcterms:modified>
  <dc:language>de-CH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itadminSchemaVersion">
    <vt:i4>2</vt:i4>
  </property>
</Properties>
</file>